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altitudeinfra.fr\AI_Services\06_Marketing\Prive\4 - Marketing Stratégique\02 - Bon de Commande\04 - Hébergement NRO\"/>
    </mc:Choice>
  </mc:AlternateContent>
  <xr:revisionPtr revIDLastSave="0" documentId="13_ncr:1_{1FCBA1F0-AA89-40C2-ABDA-A2F55B41A6A0}" xr6:coauthVersionLast="45" xr6:coauthVersionMax="45" xr10:uidLastSave="{00000000-0000-0000-0000-000000000000}"/>
  <bookViews>
    <workbookView xWindow="-28920" yWindow="-120" windowWidth="29040" windowHeight="15840" xr2:uid="{00000000-000D-0000-FFFF-FFFF00000000}"/>
  </bookViews>
  <sheets>
    <sheet name="HEB Loc.tech.NRO" sheetId="1" r:id="rId1"/>
    <sheet name="Adresses" sheetId="3" r:id="rId2"/>
    <sheet name="Technique" sheetId="5" r:id="rId3"/>
    <sheet name="Liste" sheetId="2" r:id="rId4"/>
  </sheets>
  <definedNames>
    <definedName name="Acces">Liste!$I$2:$I$11</definedName>
    <definedName name="Alimentation">Liste!$O$2:$O$11</definedName>
    <definedName name="Baie" localSheetId="2">Liste!$AB$3:$AB$5</definedName>
    <definedName name="Bandeau">Liste!$R$2:$S$4</definedName>
    <definedName name="Bandeau48">Liste!$R$2:$R$4</definedName>
    <definedName name="BandeauFO">Liste!$E$2:$E$4</definedName>
    <definedName name="Cable">Liste!$U$2:$U$4</definedName>
    <definedName name="Collecte" localSheetId="2">Liste!$Y$2:$Y$5</definedName>
    <definedName name="Contrat">Liste!$A$2:$A$7</definedName>
    <definedName name="Duree">Liste!$B$2:$B$4</definedName>
    <definedName name="Entite">Liste!$F$2:$F$5</definedName>
    <definedName name="FAS">Liste!$AA$2:$AA$3</definedName>
    <definedName name="Fournisseur">Liste!$AJ$3:$AJ$17</definedName>
    <definedName name="IC">Liste!$AC$4:$AC$18</definedName>
    <definedName name="Inge">Liste!$AC$2:$AC$19</definedName>
    <definedName name="Liste">Liste!$AC$4:$AC$17</definedName>
    <definedName name="Operateur">Liste!$AZ$2:$AZ$65</definedName>
    <definedName name="POP">Liste!$C$2:$C$17</definedName>
    <definedName name="Position">Liste!$X$2:$X$4</definedName>
    <definedName name="Taille">Liste!$Y$2:$Y$4</definedName>
    <definedName name="Transport" localSheetId="2">Liste!$Z$2:$Z$6</definedName>
    <definedName name="Type">Liste!$H$2:$H$4</definedName>
    <definedName name="Voie">Liste!$L$2:$L$4</definedName>
    <definedName name="y">Liste!$AC$4:$AC$17</definedName>
    <definedName name="_xlnm.Print_Area" localSheetId="1">Adresses!$A$1:$AA$42</definedName>
    <definedName name="_xlnm.Print_Area" localSheetId="0">'HEB Loc.tech.NRO'!$A$1:$U$111</definedName>
    <definedName name="_xlnm.Print_Area" localSheetId="2">Technique!$A$1:$AS$42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 i="1" l="1"/>
  <c r="O3" i="1"/>
  <c r="Q7" i="2" l="1"/>
  <c r="Q8" i="2"/>
  <c r="Q9" i="2"/>
  <c r="Q10" i="2"/>
  <c r="M59" i="1" l="1"/>
  <c r="O51" i="1"/>
  <c r="O52" i="1"/>
  <c r="O53" i="1"/>
  <c r="O50" i="1"/>
  <c r="O55" i="1"/>
  <c r="O56" i="1"/>
  <c r="O57" i="1"/>
  <c r="O54" i="1"/>
  <c r="AS13" i="5" l="1"/>
  <c r="AR13" i="5"/>
  <c r="O14" i="5" l="1"/>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13" i="5"/>
  <c r="AR14" i="5" l="1"/>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I3" i="5" l="1"/>
  <c r="T3" i="3"/>
  <c r="T4" i="3"/>
  <c r="AI4" i="5"/>
  <c r="M63" i="1"/>
  <c r="M62" i="1"/>
  <c r="AN14" i="5" l="1"/>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13" i="5"/>
  <c r="AP13" i="5"/>
  <c r="AS14" i="5" l="1"/>
  <c r="AS15" i="5"/>
  <c r="AS16" i="5"/>
  <c r="AS17" i="5"/>
  <c r="AS18" i="5"/>
  <c r="AS19" i="5"/>
  <c r="AS20" i="5"/>
  <c r="AS21" i="5"/>
  <c r="AS22" i="5"/>
  <c r="AS23" i="5"/>
  <c r="AS24" i="5"/>
  <c r="AS25" i="5"/>
  <c r="AS26" i="5"/>
  <c r="AS27" i="5"/>
  <c r="AS28" i="5"/>
  <c r="AS29" i="5"/>
  <c r="AS30" i="5"/>
  <c r="AS31" i="5"/>
  <c r="AS32" i="5"/>
  <c r="AS33" i="5"/>
  <c r="AS34" i="5"/>
  <c r="AS35" i="5"/>
  <c r="AS36" i="5"/>
  <c r="AS37" i="5"/>
  <c r="AS38" i="5"/>
  <c r="AS39" i="5"/>
  <c r="AS40" i="5"/>
  <c r="AS41" i="5"/>
  <c r="AS42" i="5"/>
  <c r="AP14" i="5"/>
  <c r="AP15" i="5"/>
  <c r="AP16" i="5"/>
  <c r="AP17" i="5"/>
  <c r="AP18" i="5"/>
  <c r="AP19" i="5"/>
  <c r="AP20" i="5"/>
  <c r="AP21" i="5"/>
  <c r="AP22" i="5"/>
  <c r="AP23" i="5"/>
  <c r="AP24" i="5"/>
  <c r="AP25" i="5"/>
  <c r="AP26" i="5"/>
  <c r="AP27" i="5"/>
  <c r="AP28" i="5"/>
  <c r="AP29" i="5"/>
  <c r="AP30" i="5"/>
  <c r="AP31" i="5"/>
  <c r="AP32" i="5"/>
  <c r="AP33" i="5"/>
  <c r="AP34" i="5"/>
  <c r="AP35" i="5"/>
  <c r="AP36" i="5"/>
  <c r="AP37" i="5"/>
  <c r="AP38" i="5"/>
  <c r="AP39" i="5"/>
  <c r="AP40" i="5"/>
  <c r="AP41" i="5"/>
  <c r="AP42" i="5"/>
  <c r="K65" i="1"/>
  <c r="AR43" i="5" l="1"/>
  <c r="AS43" i="5"/>
  <c r="K48" i="1"/>
  <c r="K47" i="1"/>
  <c r="K64" i="1"/>
  <c r="K66" i="1"/>
  <c r="Q66" i="1" s="1"/>
  <c r="E20" i="1" l="1"/>
  <c r="S66" i="1"/>
  <c r="O38" i="1" l="1"/>
  <c r="O39" i="1"/>
  <c r="O40" i="1"/>
  <c r="O41" i="1"/>
  <c r="O42" i="1"/>
  <c r="O43" i="1"/>
  <c r="O44" i="1"/>
  <c r="O45" i="1"/>
  <c r="O37" i="1"/>
  <c r="M38" i="1"/>
  <c r="M39" i="1"/>
  <c r="M40" i="1"/>
  <c r="M41" i="1"/>
  <c r="M42" i="1"/>
  <c r="M43" i="1"/>
  <c r="M44" i="1"/>
  <c r="M45" i="1"/>
  <c r="M37" i="1"/>
  <c r="E43" i="1"/>
  <c r="K43" i="1" s="1"/>
  <c r="E44" i="1"/>
  <c r="K44" i="1" s="1"/>
  <c r="E45" i="1"/>
  <c r="K45" i="1" s="1"/>
  <c r="E37" i="1"/>
  <c r="Q44" i="1" l="1"/>
  <c r="K37" i="1"/>
  <c r="S37" i="1" s="1"/>
  <c r="Q43" i="1"/>
  <c r="Q45" i="1"/>
  <c r="S45" i="1"/>
  <c r="S43" i="1"/>
  <c r="S44" i="1"/>
  <c r="S47" i="1"/>
  <c r="Q47" i="1"/>
  <c r="S48" i="1"/>
  <c r="Q48" i="1"/>
  <c r="K63" i="1"/>
  <c r="K62" i="1"/>
  <c r="E55" i="1"/>
  <c r="K55" i="1" s="1"/>
  <c r="E56" i="1"/>
  <c r="K56" i="1" s="1"/>
  <c r="E57" i="1"/>
  <c r="K57" i="1" s="1"/>
  <c r="E54" i="1"/>
  <c r="K54" i="1" s="1"/>
  <c r="E53" i="1"/>
  <c r="K53" i="1" s="1"/>
  <c r="Q37" i="1" l="1"/>
  <c r="S54" i="1"/>
  <c r="S55" i="1"/>
  <c r="S57" i="1"/>
  <c r="S56" i="1"/>
  <c r="Q53" i="1"/>
  <c r="Q54" i="1"/>
  <c r="S53" i="1"/>
  <c r="Q57" i="1"/>
  <c r="Q56" i="1"/>
  <c r="Q65" i="1" l="1"/>
  <c r="S65" i="1"/>
  <c r="Q55" i="1"/>
  <c r="K93" i="1" l="1"/>
  <c r="K95" i="1"/>
  <c r="K94" i="1"/>
  <c r="K92" i="1"/>
  <c r="K91" i="1"/>
  <c r="Q63" i="1"/>
  <c r="S62" i="1"/>
  <c r="E51" i="1"/>
  <c r="K51" i="1" s="1"/>
  <c r="E52" i="1"/>
  <c r="K52" i="1" s="1"/>
  <c r="E50" i="1"/>
  <c r="K50" i="1" s="1"/>
  <c r="E60" i="1"/>
  <c r="K60" i="1" s="1"/>
  <c r="E59" i="1"/>
  <c r="K59" i="1" s="1"/>
  <c r="E39" i="1"/>
  <c r="K39" i="1" s="1"/>
  <c r="E40" i="1"/>
  <c r="K40" i="1" s="1"/>
  <c r="E41" i="1"/>
  <c r="E42" i="1"/>
  <c r="K42" i="1" s="1"/>
  <c r="E38" i="1"/>
  <c r="B13"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14" i="5"/>
  <c r="AC5" i="5"/>
  <c r="O5" i="3"/>
  <c r="S40" i="1" l="1"/>
  <c r="K38" i="1"/>
  <c r="S38" i="1" s="1"/>
  <c r="S42" i="1"/>
  <c r="Q59" i="1"/>
  <c r="K41" i="1"/>
  <c r="S41" i="1" s="1"/>
  <c r="S60" i="1"/>
  <c r="Q51" i="1"/>
  <c r="S64" i="1"/>
  <c r="Q50" i="1"/>
  <c r="S52" i="1"/>
  <c r="Q39" i="1"/>
  <c r="S39" i="1"/>
  <c r="S63" i="1"/>
  <c r="Q62" i="1"/>
  <c r="Q52" i="1"/>
  <c r="S50" i="1"/>
  <c r="Q41" i="1" l="1"/>
  <c r="Q40" i="1"/>
  <c r="Q42" i="1"/>
  <c r="Q60" i="1"/>
  <c r="Q38" i="1"/>
  <c r="S59" i="1"/>
  <c r="Q64" i="1"/>
  <c r="S51" i="1"/>
  <c r="U2" i="1"/>
  <c r="U5" i="1"/>
  <c r="U86" i="1"/>
  <c r="U85" i="1"/>
  <c r="U84" i="1"/>
  <c r="U83" i="1"/>
  <c r="U82" i="1"/>
  <c r="E16" i="1"/>
  <c r="E86" i="1" s="1"/>
  <c r="K86" i="1" s="1"/>
  <c r="E15" i="1"/>
  <c r="E85" i="1" s="1"/>
  <c r="K85" i="1" s="1"/>
  <c r="E13" i="1"/>
  <c r="E83" i="1" s="1"/>
  <c r="K83" i="1" s="1"/>
  <c r="E12" i="1"/>
  <c r="E82" i="1" s="1"/>
  <c r="K82" i="1" s="1"/>
  <c r="E11" i="1"/>
  <c r="E81" i="1" s="1"/>
  <c r="K81" i="1" s="1"/>
  <c r="Q29" i="1"/>
  <c r="K29" i="1"/>
  <c r="U16" i="1"/>
  <c r="U15" i="1"/>
  <c r="U14" i="1"/>
  <c r="U13" i="1"/>
  <c r="U12" i="1"/>
  <c r="U9" i="1"/>
  <c r="E31" i="1"/>
  <c r="N25" i="1"/>
  <c r="N24" i="1"/>
  <c r="N23" i="1"/>
  <c r="N22" i="1"/>
  <c r="N21" i="1"/>
  <c r="N20" i="1"/>
  <c r="E25" i="1"/>
  <c r="E24" i="1"/>
  <c r="E23" i="1"/>
  <c r="E22" i="1"/>
  <c r="E21" i="1"/>
  <c r="E14" i="1"/>
  <c r="E84" i="1" s="1"/>
  <c r="C18" i="1"/>
  <c r="Q68" i="1" l="1"/>
  <c r="S68" i="1"/>
  <c r="V68" i="1" l="1"/>
</calcChain>
</file>

<file path=xl/sharedStrings.xml><?xml version="1.0" encoding="utf-8"?>
<sst xmlns="http://schemas.openxmlformats.org/spreadsheetml/2006/main" count="979" uniqueCount="671">
  <si>
    <t>Téléphone :</t>
  </si>
  <si>
    <t>Mail :</t>
  </si>
  <si>
    <t>Le présent Bon de Commande est conclu entre :</t>
  </si>
  <si>
    <t>Le Client :</t>
  </si>
  <si>
    <t>Dénomination  Sociale :</t>
  </si>
  <si>
    <t>Représentée par :</t>
  </si>
  <si>
    <t>Forme juridique :</t>
  </si>
  <si>
    <t>Nom / Prénom :</t>
  </si>
  <si>
    <t>Adresse du siège :</t>
  </si>
  <si>
    <t>Fonction :</t>
  </si>
  <si>
    <t>Code postal :</t>
  </si>
  <si>
    <t>Adresse email :</t>
  </si>
  <si>
    <t>Ville :</t>
  </si>
  <si>
    <t>Téléphone fixe :</t>
  </si>
  <si>
    <t>Téléphone mobile :</t>
  </si>
  <si>
    <t>Votre Interlocuteur Commercial</t>
  </si>
  <si>
    <t>et  :</t>
  </si>
  <si>
    <t xml:space="preserve">RCS : </t>
  </si>
  <si>
    <t>Contrat  :</t>
  </si>
  <si>
    <t>Type de Contrat :</t>
  </si>
  <si>
    <t>Durée du Contrat :</t>
  </si>
  <si>
    <t>FAS</t>
  </si>
  <si>
    <t>Service(s) et Option(s):</t>
  </si>
  <si>
    <t>Adresse du site :</t>
  </si>
  <si>
    <t>SIRET du site :</t>
  </si>
  <si>
    <t>Complément d'Adresse :</t>
  </si>
  <si>
    <t>Représenté par :</t>
  </si>
  <si>
    <t xml:space="preserve">TOTAL en € HT : </t>
  </si>
  <si>
    <t>Signatures</t>
  </si>
  <si>
    <t>Date :</t>
  </si>
  <si>
    <t xml:space="preserve">Signature et </t>
  </si>
  <si>
    <t xml:space="preserve">Cachet: </t>
  </si>
  <si>
    <t>Facturation</t>
  </si>
  <si>
    <t>Site de facturation :</t>
  </si>
  <si>
    <t>Contrat</t>
  </si>
  <si>
    <t>Duree</t>
  </si>
  <si>
    <t>Acces</t>
  </si>
  <si>
    <t>POP</t>
  </si>
  <si>
    <t>Fournisseur</t>
  </si>
  <si>
    <t>Création</t>
  </si>
  <si>
    <t>Modification</t>
  </si>
  <si>
    <t>12 mois</t>
  </si>
  <si>
    <t>Paris - TH2</t>
  </si>
  <si>
    <t>Saint Denis - Equinix PA2</t>
  </si>
  <si>
    <t>Vannes- PAM</t>
  </si>
  <si>
    <t>Vannes - PIBS</t>
  </si>
  <si>
    <t>Doubs la Fibre</t>
  </si>
  <si>
    <t>Net Grand Rodez</t>
  </si>
  <si>
    <t>Manche Fibre</t>
  </si>
  <si>
    <t>Resoptic</t>
  </si>
  <si>
    <t>THD 06</t>
  </si>
  <si>
    <t>PACT</t>
  </si>
  <si>
    <t>ROSACE</t>
  </si>
  <si>
    <t>THD 83</t>
  </si>
  <si>
    <t>Entite</t>
  </si>
  <si>
    <t>Privé</t>
  </si>
  <si>
    <t>IC</t>
  </si>
  <si>
    <t>philippe.gruget@altitudeinfra.fr</t>
  </si>
  <si>
    <t>gilles.boussu@altitudeinfra.fr</t>
  </si>
  <si>
    <t>Masson Julien</t>
  </si>
  <si>
    <t>Boussu Gilles</t>
  </si>
  <si>
    <t>Collin Alexandre</t>
  </si>
  <si>
    <t>Gruget Philippe</t>
  </si>
  <si>
    <t>Chevallier François</t>
  </si>
  <si>
    <t>Bréhin Nicolas</t>
  </si>
  <si>
    <t>nicolas.brehin@altitudeinfra.fr</t>
  </si>
  <si>
    <t>francois.chevallier@altitudeinfra.fr</t>
  </si>
  <si>
    <t>Delai</t>
  </si>
  <si>
    <t>sébastien.daragon@altitudeinfra.fr</t>
  </si>
  <si>
    <t>Upgrade/downgrade</t>
  </si>
  <si>
    <t>Fonction</t>
  </si>
  <si>
    <t>Titre</t>
  </si>
  <si>
    <t>Monsieur</t>
  </si>
  <si>
    <t>Adresse mail</t>
  </si>
  <si>
    <t>Tel Fixe</t>
  </si>
  <si>
    <t>Tel Mobile</t>
  </si>
  <si>
    <t>Dénomination Sociale</t>
  </si>
  <si>
    <t>ALTITUDE INFRASTRUCTURE</t>
  </si>
  <si>
    <t>DOUBS LA FIBRE</t>
  </si>
  <si>
    <t>NET GRAND RODEZ</t>
  </si>
  <si>
    <t>MANCHE FIBRE</t>
  </si>
  <si>
    <t>RESOPTIC</t>
  </si>
  <si>
    <t>PROVENCE ALPES CONNECT</t>
  </si>
  <si>
    <t>VANNES AGGLO NUMERIQUE</t>
  </si>
  <si>
    <t>Forme Juridque</t>
  </si>
  <si>
    <t>Société par actions simplifiée</t>
  </si>
  <si>
    <t>RCS</t>
  </si>
  <si>
    <t>Adresse</t>
  </si>
  <si>
    <t>Code Postal</t>
  </si>
  <si>
    <t>Ville</t>
  </si>
  <si>
    <t>9200 voie des Clouets</t>
  </si>
  <si>
    <t>Val de Reuil</t>
  </si>
  <si>
    <t>Rodez</t>
  </si>
  <si>
    <t>Besançon</t>
  </si>
  <si>
    <t>3 rue d’Athènes – Résidence Acropolis</t>
  </si>
  <si>
    <t>Strasbourg</t>
  </si>
  <si>
    <t>Représenté par</t>
  </si>
  <si>
    <t>Fonction / RCS :</t>
  </si>
  <si>
    <t>Nom / Forme :</t>
  </si>
  <si>
    <t>Nom/Prénom/Forme</t>
  </si>
  <si>
    <t>Fonction RCS</t>
  </si>
  <si>
    <t>Société par Actions Simplifiée</t>
  </si>
  <si>
    <t>Tour Ariane - 5 place de la Pyramide</t>
  </si>
  <si>
    <t>Paris La Défense Cedex</t>
  </si>
  <si>
    <t>Raison Sociale :</t>
  </si>
  <si>
    <t>Opérateur</t>
  </si>
  <si>
    <t>Informations Légales</t>
  </si>
  <si>
    <t>Adista</t>
  </si>
  <si>
    <t>AIE</t>
  </si>
  <si>
    <t>Alcatraz</t>
  </si>
  <si>
    <t>Alphalink</t>
  </si>
  <si>
    <t>Alsatis</t>
  </si>
  <si>
    <t>Arcan Networks</t>
  </si>
  <si>
    <t>Azylis</t>
  </si>
  <si>
    <t>Bouygues Télécom</t>
  </si>
  <si>
    <t>Bretagne Télécom</t>
  </si>
  <si>
    <t>Celeste</t>
  </si>
  <si>
    <t>Comcable</t>
  </si>
  <si>
    <t>Completel</t>
  </si>
  <si>
    <t>CRT Informatique</t>
  </si>
  <si>
    <t>Hexanet</t>
  </si>
  <si>
    <t>Infomil</t>
  </si>
  <si>
    <t>Infosat</t>
  </si>
  <si>
    <t>Ipeva</t>
  </si>
  <si>
    <t>IP Telecom</t>
  </si>
  <si>
    <t>Jaguar Network</t>
  </si>
  <si>
    <t>Keyyo</t>
  </si>
  <si>
    <t>K-Net</t>
  </si>
  <si>
    <t>Lasotel</t>
  </si>
  <si>
    <t>Magic Online</t>
  </si>
  <si>
    <t>My Stream</t>
  </si>
  <si>
    <t>Moselle Télécom</t>
  </si>
  <si>
    <t>Neo Center Est</t>
  </si>
  <si>
    <t>Nerim</t>
  </si>
  <si>
    <t>Netalis</t>
  </si>
  <si>
    <t>Net and You</t>
  </si>
  <si>
    <t>Netensia</t>
  </si>
  <si>
    <t>Nordnet</t>
  </si>
  <si>
    <t>Numerica</t>
  </si>
  <si>
    <t>Obiane</t>
  </si>
  <si>
    <t>Ozone</t>
  </si>
  <si>
    <t>PacWan</t>
  </si>
  <si>
    <t>Phibee Telecom</t>
  </si>
  <si>
    <t>Serinya Telecom</t>
  </si>
  <si>
    <t>Serveurcom</t>
  </si>
  <si>
    <t>Sewan</t>
  </si>
  <si>
    <t>SFR</t>
  </si>
  <si>
    <t>Sipartech</t>
  </si>
  <si>
    <t>Stella Telecom</t>
  </si>
  <si>
    <t>TDF</t>
  </si>
  <si>
    <t>Telwan</t>
  </si>
  <si>
    <t>Trinaps</t>
  </si>
  <si>
    <t>VCTech</t>
  </si>
  <si>
    <t>Zayo</t>
  </si>
  <si>
    <t>Wibox</t>
  </si>
  <si>
    <t>ADISTA (REALISATIONS MICROELECTRONIQUES ET INFORMATIQUES), société par actions simplifiées au capital de 449 100 euros immatriculée au RCS NANCY sous le numéro B 323 159 715, dont le siège social est 1 Rue Blaize Pascal, 54320 MAXEVILLE, représentée par son représentant dûment habilité, et ci-après nommé "Adista"</t>
  </si>
  <si>
    <t>ALTITUDE INFRASTRUCTURE EXPLOITATION,  SAS à Associé Unique au capital de 40 000 euros, immatriculée au RCS de Nanterre sous le numéro 509 662 052, dont le siège social est sis 5, Place de la Pyramide - Tour Ariane - 92088 Paris La Défense Cedex, représentée par son représentant dûment habilité, et ci-après nommé "AIE"</t>
  </si>
  <si>
    <t>ALCATRAZ INFORMATION SECURITY, SARL au capital de 200 000 euros, immatriculée au RCS de Toulon sous le numéro 483 395 273, dont le siège social est sis 3, rue Victor Micholet 83000 Toulon, représentée par son représentant dûment habilité, et ci-après nommé "Alcatraz"</t>
  </si>
  <si>
    <t>INIT SYS (ALPHALINK), société par actions simplifiée au capital de 400 000 euros, immatriculée au RCS de PARIS sous le numéro 440 239 275, dont le siège social est Le Boismain, ZAC du Val Saint-Martin, route de Chauvé – 44210 PORNIC, représentée par Monsieur Alexandre NICAISE, en qualité de Président, dûment habilité, ci-après dénommé "ALPHALINK"</t>
  </si>
  <si>
    <t>ALSATIS société par actions simplifiée au capital de 105 875,45 Euros immatriculée au RCS Toulouse sous le numéro 479 858 235 dont le siège social est 9-11 Avenue de l’Europe – Zone d’activité du Canal – Bât. M19 31520 RAMONVILLE-SAINT-AGNE représentée par SABATHIER Vincent en qualité de Président dûment habilité,  ci-après dénommé "ALSATIS"</t>
  </si>
  <si>
    <t>ARCAN Networks, SARL  au capital de 375 200 € immatriculée au RCS de Metz sous le numéro 496 559 272, dont le siège social est 3, avenue des Deux Fontaines à Woippy, représentée par Denis FRITSCH, en qualité de Gérant, dûment habilité, ci-après dénommé "ARCAN NETWORKS"</t>
  </si>
  <si>
    <t>AZYLIS, société à responsabilité limitée au capital de 10 000 €uros, immatriculée au RCS de Besançon sous le numéro 495 199 325, dont le siège social est 5 rue Gauthier - 25530 VERCEL-VILLEDIEU-LE-CAMP, représentée par Monsieur Christophe JEANNEROT, en qualité de Co-Gérant, dûment habilité aux fins des présentes,</t>
  </si>
  <si>
    <t>BOUYGUES TELECOM, Société Anonyme au capital de 712.588.399,56 Euros, immatriculée au RCS de Paris sous le numéro 397 480 930, dont le siège social est 37-39 rue boissière 75116 Paris, représenté par son représentant dûment habilité et ci-après nommé "Bouygues Telecom"</t>
  </si>
  <si>
    <t>BRETAGNE TELECOM, société anonyme au capital de 121 875 €, immatriculée au RCS Rennes sous le numéro 483 400 628, dont le siège social est ZI de Bellevue Rue Blaise Pascal 35220 CHATEAUBOURG, représentée par Nicolas BOITTIN, en qualité de Représentant légal, ci-après dénommé "BRETAGNE TELECOM"</t>
  </si>
  <si>
    <t>CELESTE, SAS au capital de 168 764 euros immatriculée au RCS de Meaux sous le numéro 439 905 837, dont le siège social est cis 22, rue Albert Einstein à Champs-sur-Marne, représentée par son représentant dûment habilité, et ci-après nommé "Celeste"</t>
  </si>
  <si>
    <t>COMCABLE SA au capital de 326 338,20 €  immatriculée au RCS de PARIS sous le numéro 382 840 940 dont le  Siège social est 9, avenue Théophile Gautier 75016 PARIS représentée par Philippe LE GALL en qualité de Président directeur général, dûment habilité, ci-arpès dénommé "COMCABLE"</t>
  </si>
  <si>
    <t>COMPLETEL SAS, Société par Actions Simplifiée au capital de 146.648.525,88 euros, ayant son siège social Tour Ariane, 5 place de la Pyramide, 92088 Paris la Défense cedex, immatriculée au Registre du Commerce et des Sociétés de Nanterre sous le numéro 418 299 699, représentée par son représentant dûment habilité, et ci-après nommé "Completel"</t>
  </si>
  <si>
    <t>CRT, Société Anonyme au capital de 40 000 euros immatriculée au RCS de Rouen sous le numéro 379 311 657 , dont le siège est 403, route de Darnétal, 76230 Bois Guillaume, représenté par son représentant dûment habilité et ci-après nommé "CRT"</t>
  </si>
  <si>
    <t>HEXANET SAS, Société par Actions Simplifiée au capital de 100 000.000 euros, Immatriculée au RCS de Beauvais sous le numéro 487 555 682, dont le siège social est  avenue des Censives, 60 000 TILLE,  représenté par M COLLARD Jean-François, son représentant dûment habilité, ci-après dénommé "HEXANET"</t>
  </si>
  <si>
    <t>INFOMIL, société par actions simplifiée au capital 600 000,00 Euros, immatriculée au RCS de Toulouse sous le numéro 394 451 223, dont le siège social est 15 rue Paul Mesple, 31100 TOULOUSE, représentée par Monsieur Marcel POINTEAU, en qualité de Directeur, dûment habilité aux fins des présentes,</t>
  </si>
  <si>
    <t>INFOSAT TELECOM, société anonyme au capital de 225 079.62 euros immatriculée au RCS de Rouen sous le numéro B 402 156 616, dont le siège social est 59 rue Caroline Herschel,  Technopole du Madrillet, 76800 Saint Etienne du Rouvray, représentée par François Hédin, en qualité de Président, ci-après dénommé "INFOSAT TELECOM"</t>
  </si>
  <si>
    <t>IPEVA, SARL au capital de 31 000 euros immatriculée au RCS de Bobigny sous le numéro 483 234 407, dont le siège social est 3, rue fort de la Briche, 93200 Saint-Denis, réprésenté par Monsieur Daniel Bloch, en qualité de Gérant, représentant dûment habilité, et ci-après nommé "Ipeva".</t>
  </si>
  <si>
    <t>IP TELECOM, Société à responsabilité limitée au capital de 16.000 euros, Immatriculée au RCS de Besançon sous le numéro 440 062 388, dont le siège social est  9 rue Jacquard, ZI de Trepillot, 25000 BESANCON,  représentée par Monsieur Frédéric PETITJEAN, en sa qualité de Gérant, dûment habilité aux fins des présentes,</t>
  </si>
  <si>
    <t xml:space="preserve">JAGUAR NETWORK, société par actions simplifiée au capital social de 3 600 000 Euros, immatriculée au RCS de Marseille sous le numéro 439 099 656 dont le siège social est au 71 avenue André Roussin – 13016 MARSEILLE, représentée par Monsieur Kévin POLIZZI, en sa qualité de Président, ci-après dénommé "JAGUAR NETAWORK" </t>
  </si>
  <si>
    <t>KEYYO, société anonyme au capital de 760.000 €, immatriculée au RCS de Nanterre sous le numéro 390 081 156, dont le siège social est 92 - 98 boulevard Victor Hugo à Clichy (92), représentée par M. Philippe HOUDOUIN, en qualité de Président Directeur Général, ci-après dénommé "KEYYO"</t>
  </si>
  <si>
    <t>K-NET, société anonyme au capital de 92 400 €, immatriculée au RCS de Bourg-en-Bresse sous le numéro 437 849 631, dont le siège social est 130, rue Gustave Eiffel - Technoparc - 01630 Saint-Genis-Pouilly, représentée par Monsieur Franck Bisetti, en qualité de Président, ci-après dénommé "K-Net"</t>
  </si>
  <si>
    <t xml:space="preserve">LASOTEL, société par actions simplifiée au capital social de 200 250 Euros, immatriculée au RCS de Lyon sous le numéro 453 007 437 dont le siège social est au 26 rue Emile Decorp - 69100 Villeurbanne, représentée par son représentant légal dûment habilité, ci-après dénommé "LASOTEL" </t>
  </si>
  <si>
    <t>MAGIC ON LINE, société anonyme au capital de 102 840 Euros  immatriculée au 
RCS BOBIGNY sous le numéro 378 499 073, dont le siège social est 130/134 Avenue du Président Wilson_ 93512 Montreuil Cedex, représentée par son représentant dûment habilité, et ci-après nommé "Magic Online".</t>
  </si>
  <si>
    <t>MYSTREAM, société par actions simplifiée, au capital de 67 000 Euros, immatriculée au RCS de Nanterre sous le numéro 443 342 803, dont le siège social est 2 rue Benoît Malon – 92150 SURESNES, représentée par Cyril WELLENSTEIN, en qualité de Directeur Général, dûment habilité aux fins des présentes,, et ci-après nommé "Mystream".</t>
  </si>
  <si>
    <t>MOSELLE TELECOM, société anonyme au capital de 1 700 000 Euros, immatriculée au RCS de Metz sous le numéro 489 140 848, dont le siège social est 2 boulevard Dominique François Arago, 57 000 METZ,  représentée par Monsieur Cyril LUNEAU, en qualité de Président, ci-après dénommé "MOSELLE TELECOM"</t>
  </si>
  <si>
    <t>NEO CENTER EST, Société à responsabilité limitée au capital de 375 200.00 Euros immatriculée au RCS de Metz sous le numéro 493 559 272, dont le siège social est 3 avenue des Deux Fontaines  57140 WOIPPY, représentée par Monsieur Denis FRITSCH, en qualité de Gérant, dûment habilité aux fins des présentes,</t>
  </si>
  <si>
    <t>NERIM, Société par actions simplifiée à associé unique au capital de 442.806,63 Euros immatriculée au RCS de Paris sous le numéro 424 564 532, dont le siège est 96, Bd Hausseman 75008 Paris, représenté par son représentant dûment habilité et ci-après nommé "Nerim"</t>
  </si>
  <si>
    <t>NETALIS, Société par actions simplifiées au capital de 8 000 Euros immatriculée au RCS de Besançon sous le numéro 812 132 512, dont le siège est 27 rue de Chatillon, 25480 Ecole-Valentin, représenté par son représentant dûment habilité et ci-après nommé "Nerim"</t>
  </si>
  <si>
    <t>NET AND YOU, société par actions simplifiée au capital de 5000,00 €, immatriculée au RCS de Cusset sous le numéro  752 022 418, dont le siège social est Lieu-dit la Vilette – 03120 BILLEZOIS, représentée par Monsieur Olivier FABRE, en qualité de Président, dûment habilité aux fins des présentes,</t>
  </si>
  <si>
    <t xml:space="preserve">NETENSIA, SARL au capital de 12 000 euros, immatriculée au RCS de Vannes sous le numéro 478 890 510, ayant son siège social sis au Parc d'Innovation de Bretagne Sud, Le Prisme 56000 Vannes, représenté par </t>
  </si>
  <si>
    <t>NORDNET, société anonyme au capital de 225.000€ immatriculée au RCS de Lille Métropole sous le numéro B 402 974 489, dont le siège social est situé 111 rue de Croix à HEM (59510), représentée par Monsieur Francis PIET, en qualité de Président Directeur Général, ci-après dénommé "NORDNET"</t>
  </si>
  <si>
    <t>NUMERICA, société anonyme au capital de 1 434 000,00 €, immatriculée au RCS de Belfort sous le numéro 503 279 820, dont le siège social est CRS Louis le Prince-Ringuet – 25200 MONTBELIARD, représentée par Monsieur Ahmed EL MOUAFIK en sa qualité de Directeur général, dûment habilité aux fins des présentes,</t>
  </si>
  <si>
    <t>OBIANE, société anonyme à conseil d’administration au capital de 30 453 232 Euros immatriculée au RCS Grenoble sous le numéro 408 193 613, dont le siège social est 195 Rue Lavoisier 38330 Montbonnot-Saint-Martin, représentée par son représentant dûment habilité, et ci-après nommé "Obiane"</t>
  </si>
  <si>
    <t>OZONE , SAS au capital de 500 000 € immatriculée au RCS de Coutance sous le numéro 448 159 111, dont le siège social est 53, avenue de la Pierre Vallée, ZA de l’Estuaire, 50220 POILLEY, représentée par Bruno WEINREICH, en sa qualité de Président Directeur Général, ci-après dénommé "OZONE"</t>
  </si>
  <si>
    <t>PACWAN, société par actions simplifiées au capital de 100 000 euros immatriculée au RCS AIX sous le numéro 528 964 281 , dont le siège social est 19,Parc du Golf-ZI Les Milles 13856 Aix-en-Provence représentée par son représentant dûment habilité, et ci-après nommé "PacWan"</t>
  </si>
  <si>
    <t>PHIBEE, SARL au capital de 40 000 euros, immatriculée au RCS de Saint-Etienne sous le numéro 451 171 359 dont le siège sociale est sis 1415 C route de Cambériol 42320 Grand Croix, représentée par son représentant dûment habilité, et ci-après nommé "Phibee"</t>
  </si>
  <si>
    <t>SERINYA TELECOM,  SAS à Associé Unique, immatriculée au RCS de Rouen sous le numéro 751 005 190, dont le siège social est 5 rue Jacques Monod 76130 Mont-Saint-Aignan, représentée par son représentant dûment habilité, et ci-après nommé "Serinya Telecom"</t>
  </si>
  <si>
    <t>SERVEURCOM, société à responsabilité limitée au capital de 100.000 €, immatriculée au RCS du Mans sous le numéro 478 041 064, dont le siège social est 3, place des Ifs, 72000 Le Mans, représentée par Monsieur Damien Watine, en qualité de Gérant, ci-après dénommé "SERVEURCOM"</t>
  </si>
  <si>
    <t>SEWAN COMMUNICATIONS, société par actions simplifiées au capital de 517 875,28 €, immatriculée au RCS de Paris sous le numéro 452 363 153, dont le siège social est 41, rue de l'échiquier, 75010 Paris, représentée par Monsieur Alexis de Goriainoff, en qualité de Président Directeur Général, ci-après dénommé "SEWAN"</t>
  </si>
  <si>
    <t>SFR (venant aux droits de la société NEUF CEGETEL), société anonyme au capital social de 1 347 441 147,90 euros, immatriculée au Registre du Commerce et des Sociétés de Paris sous le numéro 403 106 537 , dont le siège social est sis 42 avenue de Friedland – 75008 Paris, représentée par son représentant dûment habilité, et ci-après dénommée «SFR».</t>
  </si>
  <si>
    <t>SIPARTECH, société anonyme au capital de 1.252.880 Euros immatriculée au RCS de Paris B sous le numéro 507 568 012, dont le siège social est sis 7 rue Auber, 75009 Paris, représentée par Julien SANTINA, en qualité de Président, ci-après dénommé "SIPARTECH"</t>
  </si>
  <si>
    <t>STELLA TELECOM, société par actions simplifiées au capital de 180 000 €, immatriculée au RCS de Grasse sous le numéro 414 597 062, dont le siège social est 145, rue des lucioles - 06560 Valbonne, représentée par Monsieur Laurent Bernauer, en qualité de Président, ci-après dénommé "Stella Telecom"</t>
  </si>
  <si>
    <t>TDF, société anonyme au capital de 166 956 512 Euros immatriculée au RCS Paris sous le numéro 342 404 399, dont le siège social est 106,Avenue Marx Dormoy 92120 Montrouge, représentée par son représentant dûment habilité, et ci-après nommé "TDF"</t>
  </si>
  <si>
    <t>TELWAN, société par actions simplifiée au capital social de 151 000.00 €, immatriculée au RCS de Le Mans sous le numéro 528 541 774, dont le siège social est Lieu-dit l’Allière – 72160 BEILLE, représentée par Monsieur François HENRY, en sa qualité de Président, dûment habilité aux fins des présentes,</t>
  </si>
  <si>
    <t xml:space="preserve">TRINAPS, société par actions simplifiée au capital social de 48 000 Euros, immatriculée au RCS de Belfort sous le numéro 499 445 906, dont le siège social est 11 rue Sophie Germain, Techn’Hom 3 – 90000 BELFORT, représentée par Monsieur Gauthier DOUCHET, en sa qualité de Président, dûment habilité aux fins des présentes, </t>
  </si>
  <si>
    <t>VCTECH, société par actions simplifiée au capital social 1 000 euros, dont le siège social se situe au 131 avenue de Verdun – 83600 FREJUS, enregistrée au RCS de Fréjus sous le numéro 798 174 678, représentée par Monsieur Thierry SENECHAL en sa qualité de Président, dûment habilité aux fins des présentes,</t>
  </si>
  <si>
    <t xml:space="preserve">ZAYO FRANCE, société par actions simplifiée au capital social de 3 036 040 Euros, immatriculée au RCS de Paris sous le numéro 423 455 203 dont le siège social est au 19 rue Poissonnière – 75002 PARIS, représentée par Monsieur Florian DU BOYS, en sa qualité de Directeur Général de la société IMPALA ALTERNATIVE, dûment habilité aux fins des présentes, </t>
  </si>
  <si>
    <t>WIBOX, Société par Actions Simplifiée au capital de 56 880 € immatriculée au RCS d’Evreux sous le numéro 509 649 745, dont le siège social est 9200 voie des Clouets, 27100 Val de Reuil,  représentée par Thomas GASSILLOUD, en qualité de Directeur, ci-arpès dénommé "WIBOX"</t>
  </si>
  <si>
    <t>Nancy N° B 323 159 715</t>
  </si>
  <si>
    <t>ALSATIS</t>
  </si>
  <si>
    <t>AZYLIS</t>
  </si>
  <si>
    <t>CELESTE</t>
  </si>
  <si>
    <t>COMCABLE</t>
  </si>
  <si>
    <t>INFOMIL</t>
  </si>
  <si>
    <t>IPEVA</t>
  </si>
  <si>
    <t>IP TELECOM</t>
  </si>
  <si>
    <t>JAGUAR NETWORK</t>
  </si>
  <si>
    <t>KEYYO</t>
  </si>
  <si>
    <t>K-NET</t>
  </si>
  <si>
    <t>LASOTEL</t>
  </si>
  <si>
    <t>NEO CENTER EST</t>
  </si>
  <si>
    <t>NERIM</t>
  </si>
  <si>
    <t>NETALIS</t>
  </si>
  <si>
    <t>NET AND YOU</t>
  </si>
  <si>
    <t>NETENSIA</t>
  </si>
  <si>
    <t>NORDNET</t>
  </si>
  <si>
    <t>NUMERICA</t>
  </si>
  <si>
    <t>OBIANE</t>
  </si>
  <si>
    <t>OZONE</t>
  </si>
  <si>
    <t>PACWAN</t>
  </si>
  <si>
    <t>SERINYA TELECOM</t>
  </si>
  <si>
    <t>SERVEURCOM</t>
  </si>
  <si>
    <t>SIPARTECH</t>
  </si>
  <si>
    <t>STELLA TELECOM</t>
  </si>
  <si>
    <t>TELWAN</t>
  </si>
  <si>
    <t>TRINAPS</t>
  </si>
  <si>
    <t>VCTECH</t>
  </si>
  <si>
    <t>1 Rue Blaize Pascal</t>
  </si>
  <si>
    <t>Maxeville</t>
  </si>
  <si>
    <t>ADISTA (REALISATIONS MICROELECTRONIQUE ET INFO )</t>
  </si>
  <si>
    <t>ALTITUDE INFRASTRUCTURE EXPLOITATION</t>
  </si>
  <si>
    <t>Nanterre N° 509 662 052</t>
  </si>
  <si>
    <t>ALCATRAZ INFORMATION SECURITY</t>
  </si>
  <si>
    <t>SAS à Associé Unique</t>
  </si>
  <si>
    <t>SARL</t>
  </si>
  <si>
    <t>Toulon N° 483 395 273</t>
  </si>
  <si>
    <t xml:space="preserve"> 3 rue Victor Michole</t>
  </si>
  <si>
    <t>Toulon</t>
  </si>
  <si>
    <t>INIT SYS (ALPHALINK)</t>
  </si>
  <si>
    <t>Paris N° 440 239 275</t>
  </si>
  <si>
    <t>Le Boismain, ZAC du Val Saint-Martin, route de Chauvé</t>
  </si>
  <si>
    <t>Pornic</t>
  </si>
  <si>
    <t>Toulouse N° 479 858 235</t>
  </si>
  <si>
    <t xml:space="preserve"> 9-11 Avenue de l’Europe – Zone d’activité du Canal – Bât. M19</t>
  </si>
  <si>
    <t>Ramonville-Saint-Agne</t>
  </si>
  <si>
    <t>ARCAN Networks</t>
  </si>
  <si>
    <t>Metz N° 496 559 272</t>
  </si>
  <si>
    <t xml:space="preserve"> 3 avenue des Deux Fontaine</t>
  </si>
  <si>
    <t>Woippy</t>
  </si>
  <si>
    <t>Besançon N° 495 199 325</t>
  </si>
  <si>
    <t>5 rue Gauthier</t>
  </si>
  <si>
    <t>Vercel-Villedieu-Le-Camp</t>
  </si>
  <si>
    <t>Le Mans</t>
  </si>
  <si>
    <t>BOUYGUES TELECOM</t>
  </si>
  <si>
    <t>Paris N° 397 480 930</t>
  </si>
  <si>
    <t>37-39 rue boissière</t>
  </si>
  <si>
    <t>Paris</t>
  </si>
  <si>
    <t>BRETAGNE TELECOM</t>
  </si>
  <si>
    <t>Société Anonyme</t>
  </si>
  <si>
    <t>Rennes N° 483 400 628</t>
  </si>
  <si>
    <t>ZI de Bellevue Rue Blaise Pascal</t>
  </si>
  <si>
    <t>Chateaubourg</t>
  </si>
  <si>
    <t>Meaux N° 439 905 837</t>
  </si>
  <si>
    <t>22 rue Albert Einstein</t>
  </si>
  <si>
    <t>Champs-sur-Marne</t>
  </si>
  <si>
    <t>Paris N° 382 840 940</t>
  </si>
  <si>
    <t>9 avenue Théophile Gautie</t>
  </si>
  <si>
    <t>COMPLETEL SAS</t>
  </si>
  <si>
    <t>HEXANET SAS</t>
  </si>
  <si>
    <t>Nanterre N° 418 299 699</t>
  </si>
  <si>
    <t>CRT</t>
  </si>
  <si>
    <t>Rouen N°379 311 657</t>
  </si>
  <si>
    <t xml:space="preserve"> 403 route de Darnétal</t>
  </si>
  <si>
    <t>Bois-Guillaume</t>
  </si>
  <si>
    <t>Beauvais N°487 555 682</t>
  </si>
  <si>
    <t>avenue des Censives</t>
  </si>
  <si>
    <t>Tille</t>
  </si>
  <si>
    <t>Toulouse N° 394 451 223</t>
  </si>
  <si>
    <t>15 rue Paul Mesple</t>
  </si>
  <si>
    <t>Toulouse</t>
  </si>
  <si>
    <t>INFOSAT TELECOM</t>
  </si>
  <si>
    <t>Rouen N° B 402 156 616</t>
  </si>
  <si>
    <t>59 rue Caroline Herschel -Technopole du Madrille</t>
  </si>
  <si>
    <t>Saint Etienne du Rouvray</t>
  </si>
  <si>
    <t>Bobigny N° 483 234 407</t>
  </si>
  <si>
    <t>3 rue fort de la Briche</t>
  </si>
  <si>
    <t>Saint-Denis</t>
  </si>
  <si>
    <t>Besançon N° 440 062 388</t>
  </si>
  <si>
    <t xml:space="preserve"> 9 rue Jacquard - ZI de Trepillo</t>
  </si>
  <si>
    <t>Marseille N° 439 099 656</t>
  </si>
  <si>
    <t>71 avenue André Roussin</t>
  </si>
  <si>
    <t>Marseille</t>
  </si>
  <si>
    <t>Nanterre N° 390 081 156</t>
  </si>
  <si>
    <t xml:space="preserve"> 92-98 boulevard Victor Hugo</t>
  </si>
  <si>
    <t>Clichy</t>
  </si>
  <si>
    <t>WIBOX</t>
  </si>
  <si>
    <t>Bourg-en-Bresse N° 437 849 631</t>
  </si>
  <si>
    <t>130 rue Gustave Eiffel - Technoparc</t>
  </si>
  <si>
    <t>Saint-Genis-Pouilly</t>
  </si>
  <si>
    <t>Lyon N° 453 007 437</t>
  </si>
  <si>
    <t>26 rue Emile Decorp</t>
  </si>
  <si>
    <t>Villeurbanne</t>
  </si>
  <si>
    <t>MAGIC ON LINE</t>
  </si>
  <si>
    <t>Bobigny N° 378 499 073</t>
  </si>
  <si>
    <t>130/134 Avenue du Président Wilson</t>
  </si>
  <si>
    <t>Montreuil Cedex</t>
  </si>
  <si>
    <t>MYSTREAM</t>
  </si>
  <si>
    <t>Nanterre N° 443 342 803</t>
  </si>
  <si>
    <t>2 rue Benoît Malon</t>
  </si>
  <si>
    <t>Suresnes</t>
  </si>
  <si>
    <t>MOSELLE TELECOM</t>
  </si>
  <si>
    <t>Metz N° 489 140 848</t>
  </si>
  <si>
    <t>2 boulevard Dominique François Arago</t>
  </si>
  <si>
    <t>Metz</t>
  </si>
  <si>
    <t>Metz N° 493 559 272</t>
  </si>
  <si>
    <t>3 avenue des Deux Fontaines</t>
  </si>
  <si>
    <t>Paris N°  424 564 532</t>
  </si>
  <si>
    <t>96 Bd Hausseman</t>
  </si>
  <si>
    <t>Besançon N° 812 132 512</t>
  </si>
  <si>
    <t>27 rue de Chatillon</t>
  </si>
  <si>
    <t>Ecole-Valentin</t>
  </si>
  <si>
    <t>Cusset N° 752 022 418</t>
  </si>
  <si>
    <t>Lieu-dit la Vilette</t>
  </si>
  <si>
    <t>Billezois</t>
  </si>
  <si>
    <t>Vannes N° 478 890 510</t>
  </si>
  <si>
    <t>Parc d'Innovation de Bretagne Sud, Le Prisme</t>
  </si>
  <si>
    <t>Vannes</t>
  </si>
  <si>
    <t>Lille métropole N° B 402 974 489</t>
  </si>
  <si>
    <t>111 rue de Croix</t>
  </si>
  <si>
    <t>Hem</t>
  </si>
  <si>
    <t>Belfort N° 503 279 820</t>
  </si>
  <si>
    <t>CRS Louis le Prince-Ringuet</t>
  </si>
  <si>
    <t>Montbeliard</t>
  </si>
  <si>
    <t xml:space="preserve">Société Anonyme à conseil d’administration </t>
  </si>
  <si>
    <t>Grenoble N° 408 193 613</t>
  </si>
  <si>
    <t>195 Rue Lavoisier</t>
  </si>
  <si>
    <t>Montbonnot-Saint-Martin</t>
  </si>
  <si>
    <t>Coutance N° 448 159 111</t>
  </si>
  <si>
    <t xml:space="preserve"> 53 avenue de la Pierre Vallée - ZA de l’Estuaire</t>
  </si>
  <si>
    <t>Poilley</t>
  </si>
  <si>
    <t>Aix N° 528 964 281</t>
  </si>
  <si>
    <t>19 Parc du Golf-ZI Les Milles</t>
  </si>
  <si>
    <t>Aix-en-Provence</t>
  </si>
  <si>
    <t>PHIBEE</t>
  </si>
  <si>
    <t>saint-Etienne N° 451 171 359</t>
  </si>
  <si>
    <t>1415 C route de Cambériol</t>
  </si>
  <si>
    <t>Grand Croix</t>
  </si>
  <si>
    <t>Rouen N° 751 005 190</t>
  </si>
  <si>
    <t>5 rue Jacques Monod</t>
  </si>
  <si>
    <t>Mont-Saint-Aignan</t>
  </si>
  <si>
    <t>Le Mans N° 478 041 064</t>
  </si>
  <si>
    <t>3 place des Ifs</t>
  </si>
  <si>
    <t>SEWAN COMMUNICATIONS</t>
  </si>
  <si>
    <t>Paris N° 452 363 153</t>
  </si>
  <si>
    <t>41 rue de l'échiquier</t>
  </si>
  <si>
    <t>SFR (venant aux droits de la société NEUF CEGETEL)</t>
  </si>
  <si>
    <t>Paris N° 403 106 537</t>
  </si>
  <si>
    <t>42 avenue de Friedland</t>
  </si>
  <si>
    <t>Paris N° 507 568 012</t>
  </si>
  <si>
    <t>7 rue Auber</t>
  </si>
  <si>
    <t>paris</t>
  </si>
  <si>
    <t>Grasse N° 414 597 062</t>
  </si>
  <si>
    <t>145 rue des lucioles</t>
  </si>
  <si>
    <t>Valbonne</t>
  </si>
  <si>
    <t>Paris N° 342 404 399</t>
  </si>
  <si>
    <t>106 Avenue Marx Dormoy</t>
  </si>
  <si>
    <t>Montrouge</t>
  </si>
  <si>
    <t>Le Mans N° 528 541 774</t>
  </si>
  <si>
    <t>Beille</t>
  </si>
  <si>
    <t>Lieu-dit l’Allière</t>
  </si>
  <si>
    <t>Belfort N° 499 445 906</t>
  </si>
  <si>
    <t>131 avenue de Verdun</t>
  </si>
  <si>
    <t>11 rue Sophie Germain, Techn’Hom 3</t>
  </si>
  <si>
    <t>Belfort</t>
  </si>
  <si>
    <t>Fréjus</t>
  </si>
  <si>
    <t>Fréjus N° 798 174 678</t>
  </si>
  <si>
    <t>ZAYO France</t>
  </si>
  <si>
    <t>Paris N° 423 455 203</t>
  </si>
  <si>
    <t>19 rue Poissonnière</t>
  </si>
  <si>
    <t>Evreux N° 509 649 745</t>
  </si>
  <si>
    <t>Daragon Sébastien</t>
  </si>
  <si>
    <t>Référence Opérateur :</t>
  </si>
  <si>
    <t>Référence Altitude Infra :</t>
  </si>
  <si>
    <t>Saint Senier De Beuvron</t>
  </si>
  <si>
    <t>Beaumont-Hague</t>
  </si>
  <si>
    <t>Colmar</t>
  </si>
  <si>
    <t xml:space="preserve">Val de Reuil </t>
  </si>
  <si>
    <t>didier.lecadre@tpm-thd.fr</t>
  </si>
  <si>
    <t>jeanphilippe.decour@rosace-fibre.fr</t>
  </si>
  <si>
    <t>stephane.olivie@net-grand-rodez.fr</t>
  </si>
  <si>
    <t>Appliwave</t>
  </si>
  <si>
    <t>APPLIWAVE</t>
  </si>
  <si>
    <t xml:space="preserve">SAS  </t>
  </si>
  <si>
    <t>Paris N° 524 227 154</t>
  </si>
  <si>
    <t>126 rue de Charenton</t>
  </si>
  <si>
    <t>APPLIWAVE, société par actions simplifiée au capital de 10 000,00 €uros, immatriculée au RCS de Paris sous le numéro 524 227 154, dont le siège social est 126 rue de Charenton – 75012 PARIS, représentée par Monsieur Nicolas BESLIN, en qualité de Président</t>
  </si>
  <si>
    <t>Cap Info</t>
  </si>
  <si>
    <t>CAP INFO</t>
  </si>
  <si>
    <t>Sarl</t>
  </si>
  <si>
    <t>Strasbourg N° 411 907 595</t>
  </si>
  <si>
    <t xml:space="preserve">13 rue Marguerite Perey – ZA du birken </t>
  </si>
  <si>
    <t>Hoerdt</t>
  </si>
  <si>
    <t>CAPINFO, Société à responsabilité limitée à associé unique au capital de 35 0000 € immatriculée au RCS de Strasbourg sous le numéro 411 907 595, dont le siège social est 13 rue Marguerite Perey – ZA du birken 67 720 Hoerdt, représentée par Monsieur Hoeckel Richard, en qualité de gérant</t>
  </si>
  <si>
    <t>Codepi</t>
  </si>
  <si>
    <t>CODEPI</t>
  </si>
  <si>
    <t>Bobigny N° 422 682 583</t>
  </si>
  <si>
    <t xml:space="preserve">261, rue de Paris </t>
  </si>
  <si>
    <t xml:space="preserve">Montreuil  </t>
  </si>
  <si>
    <t>CODEPI, Société Anonyme au capital social de 55 000 euros, immatriculée au RCS BOBIGNY sous le numéro 422 682 583, dont le siège social est sis 261, rue de Paris – 93100 Montreuil, représentée par M. David CASTRO, en qualité de Directeur Général</t>
  </si>
  <si>
    <t>Cogent</t>
  </si>
  <si>
    <t>COGENT COMMUNICATION France</t>
  </si>
  <si>
    <t>Nanterre N° 429 165 541</t>
  </si>
  <si>
    <t xml:space="preserve">77 Boulevard de la république </t>
  </si>
  <si>
    <t>La Garenne Colombes</t>
  </si>
  <si>
    <t>COGENT COMMUNICATION FRANCE, société par actions simplifiée au capital de 3 571 284 € immatriculée au RCS de NANTERRE sous le numéro 429 165 541 dont le Siège social est 77 Boulevard de la république 92 250 La Garenne-Colombes, représentée par Monsieur Jean-Michel Slagmuylder
en qualité de Directeur administratif et Financier,</t>
  </si>
  <si>
    <t>Diatem</t>
  </si>
  <si>
    <t>DIATEM</t>
  </si>
  <si>
    <t>Strasbourg N° 443 355 987</t>
  </si>
  <si>
    <t>2 rue de Dublin – Espace Européen de l’entrepri</t>
  </si>
  <si>
    <t>Schiltigheim</t>
  </si>
  <si>
    <t>DIATEM, Société par actions simplifiée à associé unique au capital de 200 000€ immatriculée au RCS de Strasbourg sous le numéro 443 355 987, dont le siège social est 2 rue de Dublin – Espace Européen de l’entreprise – 67300 Schiltigheim, représentée par FINANCIERE DIATEM, Société par actions simplifiée à associé unique immatriculée au RCS de Strasbourg sous le numéro 812 339 463, dont le siège social est 2 rue de Dublin – Espace Européen de l’entreprise – 67300 Schiltigheim, dont le président est Mathieu HALLER-DUDICK dûment habilité aux fins des présentes</t>
  </si>
  <si>
    <t>D Soft</t>
  </si>
  <si>
    <t>D SOFT</t>
  </si>
  <si>
    <t>Nancy N° 402740047</t>
  </si>
  <si>
    <t>2 rue Jean Lamour</t>
  </si>
  <si>
    <t>Richardmenil</t>
  </si>
  <si>
    <t>D SOFT, SARL unipersonnelle au capital de 320 000€ immatriculée au RCS 40274004700020 de Nancy dont le siège social est 2 RUE R JEAN LAMOUR 54630 RICHARDMENIL, représentée par Philippe Perraud, en qualité de Gérant</t>
  </si>
  <si>
    <t>Linkt</t>
  </si>
  <si>
    <t>LINKT</t>
  </si>
  <si>
    <t>Paris N° 815 109 467</t>
  </si>
  <si>
    <t>75 Boulevard Haussmann</t>
  </si>
  <si>
    <t>Linkt Société par Actions Simplifiée à associé Unique au capital de 15 000 000 € dont le siège social est situé au 75, Boulevard Haussmann à Paris 75 008, immatriculée sous le numéro 815 109 467, représentée par Bertrand Lebarbier, en qualité de Président</t>
  </si>
  <si>
    <t>Netiwan</t>
  </si>
  <si>
    <t>NETIWAN</t>
  </si>
  <si>
    <t>Béziers N° 519 271 373</t>
  </si>
  <si>
    <t>229 rue Alphonse beau de rochas</t>
  </si>
  <si>
    <t>Béziers</t>
  </si>
  <si>
    <t>NETIWAN, Société par actions simplifiée au capital de 45 000 € immatriculée au RCS de Béziers sous le numéro 519 271 373, dont le siège social est 229 rue Alphonse beau de rochas 34 500 Béziers, représentée par Aurélien Letourneur, en qualité de Président</t>
  </si>
  <si>
    <t>Norest Telecom</t>
  </si>
  <si>
    <t>NOREST TELECOM</t>
  </si>
  <si>
    <t>Strasbourg N° 529 234 072</t>
  </si>
  <si>
    <t>25 rue de la Gare</t>
  </si>
  <si>
    <t>Hatten</t>
  </si>
  <si>
    <t>NOREST TELECOM, société par actions simplifiée au capital de 100 000 € immatriculée au RCS de Strasbourg sous le numéro 529 234 072, dont le siège social est 25 rue de la Gare 67 690 Hatten, représentée par Monsieur Pierre Zinsmeister, en qualité de président</t>
  </si>
  <si>
    <t>Numlog</t>
  </si>
  <si>
    <t>NUMLOG</t>
  </si>
  <si>
    <t>Versailles N° 390 937 878</t>
  </si>
  <si>
    <t>9T route de saint Germain</t>
  </si>
  <si>
    <t>Villiers St Frederic</t>
  </si>
  <si>
    <t>NUMLOG, Société à Responsabilité limitée au capital de 100 000 € immatriculée au RCS de Versailles sous le numéro 390 937 878, dont le siège social est situé 9T route de saint Germain, 78640, Villiers saint Frédéric, représentée par Francis Gaschet, en qualité de Gérant</t>
  </si>
  <si>
    <t>Yllatis</t>
  </si>
  <si>
    <t>YLLATIS</t>
  </si>
  <si>
    <t>Le Mans N° 800 848 616</t>
  </si>
  <si>
    <t>25 avenue du Panorama</t>
  </si>
  <si>
    <t>YLLATIS, Société par actions simplifiée au capital de 1 000 € immatriculée au RCS du Mans sous le numéro 800 848 616, dont le siège social est 25 avenue du panorama 72100 Le Mans représentée par Monsieur Leport Mickael, en qualité de Directeur Général</t>
  </si>
  <si>
    <t>Sophia Antipolis</t>
  </si>
  <si>
    <t>Nice</t>
  </si>
  <si>
    <t>Volx</t>
  </si>
  <si>
    <t>Embrun</t>
  </si>
  <si>
    <t xml:space="preserve">Decour Jean-Philippe </t>
  </si>
  <si>
    <t>Contact technique Client:</t>
  </si>
  <si>
    <t>Mode de facturation des frais d'accès :</t>
  </si>
  <si>
    <t>Résiliation</t>
  </si>
  <si>
    <t xml:space="preserve">Commentaires: </t>
  </si>
  <si>
    <t>797 446 283 R.C.S. Besançon</t>
  </si>
  <si>
    <t>8 rue Jacquard</t>
  </si>
  <si>
    <t>403 112 667 R.C.S. Evreux</t>
  </si>
  <si>
    <t>500 048 343 R.C.S. Rodez</t>
  </si>
  <si>
    <t>814 791 554 R.C.S. Coutances</t>
  </si>
  <si>
    <t>Parc d'activités Neptune 2 - 523 rue Henri Claudel</t>
  </si>
  <si>
    <t>Saint-Lô</t>
  </si>
  <si>
    <t>ALTO</t>
  </si>
  <si>
    <t>819 087 032 R.C.S. Evreux</t>
  </si>
  <si>
    <t>532 745 213 R.C.S. Evreux</t>
  </si>
  <si>
    <t>820 552 065 R.C.S. Evreux</t>
  </si>
  <si>
    <t>818 009 748 R.C.S. Evreux</t>
  </si>
  <si>
    <t>818 463 630 R.C.S. Strasbourg</t>
  </si>
  <si>
    <t>Entzheim</t>
  </si>
  <si>
    <t>519 238 166 R.C.S. Evreux</t>
  </si>
  <si>
    <t>Vannes Agglo Numérique</t>
  </si>
  <si>
    <t>790 632 057 R.C.S. Vannes</t>
  </si>
  <si>
    <t>23 rue des Tanneurs ZA du Landy</t>
  </si>
  <si>
    <t>Theix Noyalo</t>
  </si>
  <si>
    <t>Ibloo Pro</t>
  </si>
  <si>
    <t>IBLOO PRO</t>
  </si>
  <si>
    <t>Tours N°832 963 227</t>
  </si>
  <si>
    <t>66 rue des Douets</t>
  </si>
  <si>
    <t>Tours</t>
  </si>
  <si>
    <t xml:space="preserve">IBLOO PRO, Société par Actions Simplifiée au capital de 5000 €, immatriculée au RCS de Tours sous le numéro 832 963 227, dont le siège social est sis 66 rue des Douets 37100 Tours, représentée par Benoît Desmarecaux en qualité de Directeur Général </t>
  </si>
  <si>
    <t>Bon de Commande
Hébergement 
Local Technique / NRO</t>
  </si>
  <si>
    <t>Free</t>
  </si>
  <si>
    <t>FREE</t>
  </si>
  <si>
    <t>Paris N° 421 938 861</t>
  </si>
  <si>
    <t>8 rue de la Ville l'Evèque</t>
  </si>
  <si>
    <t>Type d'hébergement :</t>
  </si>
  <si>
    <t>ABO</t>
  </si>
  <si>
    <t>Energie - Gestion des voies :</t>
  </si>
  <si>
    <t>Energie - Alimentation :</t>
  </si>
  <si>
    <t>Quantité</t>
  </si>
  <si>
    <t>FAS 
Unitaire</t>
  </si>
  <si>
    <t>Mensualité
Unitaire</t>
  </si>
  <si>
    <t>FAS
TOTAL</t>
  </si>
  <si>
    <t>Mensualité
TOTAL</t>
  </si>
  <si>
    <t>Oui</t>
  </si>
  <si>
    <t>Voie</t>
  </si>
  <si>
    <t>Alimentation</t>
  </si>
  <si>
    <t>1 KVA - 230V non secouru</t>
  </si>
  <si>
    <t>1 KVA - 230V secouru</t>
  </si>
  <si>
    <t>1 KVA - 48V non secouru</t>
  </si>
  <si>
    <t>1 KVA - 48V secouru</t>
  </si>
  <si>
    <t>Non</t>
  </si>
  <si>
    <t>Cable</t>
  </si>
  <si>
    <t>Bandeau48</t>
  </si>
  <si>
    <t>Câble FO supplémentaire</t>
  </si>
  <si>
    <t>Par la signature du présent Bon de Commande, le Client déclare avoir eu connaissance et accepter la Convention Cadre Nationale et les Conditions Particulières précisées ci-dessous, applicable dès signature du présent document.</t>
  </si>
  <si>
    <t>Offre d'accès aux lignes FTTH V.3.0</t>
  </si>
  <si>
    <t>Pour le Client :</t>
  </si>
  <si>
    <t>Pour le Délégataire :</t>
  </si>
  <si>
    <t xml:space="preserve">Il incombe exclusivement au Client de se procurer à ses frais les équipements, logiciels et installations hébergés dans le cadre de cette prestation. </t>
  </si>
  <si>
    <t>De plus, le Client est entièrement responsable de l'installation, de l'exploitation et de la maintenance desdits équipements et logiciels.</t>
  </si>
  <si>
    <t>Position</t>
  </si>
  <si>
    <t>Baie du Client</t>
  </si>
  <si>
    <t>Espace OI</t>
  </si>
  <si>
    <t>48 FO</t>
  </si>
  <si>
    <t>144 FO</t>
  </si>
  <si>
    <t>A la mise à disposition de la commande signée par le Client.</t>
  </si>
  <si>
    <t>Complément Adresse</t>
  </si>
  <si>
    <t>Bon de Commande
Hébergement Local Technique / NRO</t>
  </si>
  <si>
    <t>N° du POP</t>
  </si>
  <si>
    <t>Nom du POP</t>
  </si>
  <si>
    <t>CP</t>
  </si>
  <si>
    <t>Latitude X</t>
  </si>
  <si>
    <t>Longitude Y</t>
  </si>
  <si>
    <t>Adresses des points de présence  :</t>
  </si>
  <si>
    <t>Configuration technique des points de présence</t>
  </si>
  <si>
    <t>Hébergement</t>
  </si>
  <si>
    <t>Câble Breakout supplémentaire</t>
  </si>
  <si>
    <t>Collecte</t>
  </si>
  <si>
    <t>Transport</t>
  </si>
  <si>
    <t>BandeauFO</t>
  </si>
  <si>
    <t>Délais de Mise à disposition</t>
  </si>
  <si>
    <t>Type</t>
  </si>
  <si>
    <t>Interne</t>
  </si>
  <si>
    <t>2 KVA - 230V non secouru</t>
  </si>
  <si>
    <t>2 KVA - 230V secouru</t>
  </si>
  <si>
    <t>2 KVA - 48V non secouru</t>
  </si>
  <si>
    <t>2 KVA - 48V secouru</t>
  </si>
  <si>
    <t>GTR 4H HNO</t>
  </si>
  <si>
    <t>Quart de baie</t>
  </si>
  <si>
    <t>Demie-baie</t>
  </si>
  <si>
    <t>Baie</t>
  </si>
  <si>
    <t>Adduction du NRO</t>
  </si>
  <si>
    <t>Baie ETSI</t>
  </si>
  <si>
    <t xml:space="preserve">Options : </t>
  </si>
  <si>
    <t>LOSANGE</t>
  </si>
  <si>
    <t>THD 66</t>
  </si>
  <si>
    <t>830 959 771 R.C.S. Reims</t>
  </si>
  <si>
    <t>Saint-Léonard</t>
  </si>
  <si>
    <t>Voie 1</t>
  </si>
  <si>
    <t>Alimentation 1</t>
  </si>
  <si>
    <t>Création d'une voie</t>
  </si>
  <si>
    <t>Upgrade d'une voie</t>
  </si>
  <si>
    <t>Voie 2</t>
  </si>
  <si>
    <t>Alimentation 2</t>
  </si>
  <si>
    <t>Alimentation 3</t>
  </si>
  <si>
    <t>Voie 3</t>
  </si>
  <si>
    <t>Adduction du NRO par câble OC :</t>
  </si>
  <si>
    <t>Sans Hébergement</t>
  </si>
  <si>
    <t>Avec Hébergement</t>
  </si>
  <si>
    <t>Type de baie</t>
  </si>
  <si>
    <t>Type de Baie</t>
  </si>
  <si>
    <t>Baie standard</t>
  </si>
  <si>
    <t>Sans objet</t>
  </si>
  <si>
    <t>Tiroir supplémentaire</t>
  </si>
  <si>
    <t>Emplacement Opex - 300/600</t>
  </si>
  <si>
    <t>Emplacement Opex - 600/600</t>
  </si>
  <si>
    <t>Emplacement Opex - 800/600</t>
  </si>
  <si>
    <t>Emplacement Capex - 300/600</t>
  </si>
  <si>
    <t>Emplacement Capex - 600/600</t>
  </si>
  <si>
    <t>Emplacement Capex - 800/600</t>
  </si>
  <si>
    <t>Carcassonne</t>
  </si>
  <si>
    <t>TOTAL</t>
  </si>
  <si>
    <t>Abo mensuel</t>
  </si>
  <si>
    <t>Energie</t>
  </si>
  <si>
    <t>Bandeaux Optiques (configuration unitiale)</t>
  </si>
  <si>
    <t>Tiroir OC</t>
  </si>
  <si>
    <t>Breakout 48 FO</t>
  </si>
  <si>
    <t>Pigtailisé 48 FO</t>
  </si>
  <si>
    <t>Breakout 144 FO</t>
  </si>
  <si>
    <t>Pigtailisé 144 FO</t>
  </si>
  <si>
    <t>Bandeau Optique supplémentaire</t>
  </si>
  <si>
    <t>V.1.3</t>
  </si>
  <si>
    <t>Adduction du NRO par un Câble de l'Opérateur</t>
  </si>
  <si>
    <t>Perpignan</t>
  </si>
  <si>
    <t>PDU</t>
  </si>
  <si>
    <t>Christophe Henriot</t>
  </si>
  <si>
    <t>christophe.henriot@altitudeinfra.fr</t>
  </si>
  <si>
    <t>06 36 45 71 69</t>
  </si>
  <si>
    <t>Dir. de DSP et du développement commercial</t>
  </si>
  <si>
    <t xml:space="preserve">Resp. du Développement Commercial de DSP </t>
  </si>
  <si>
    <t>alexandre.collin@losange-fibre.fr</t>
  </si>
  <si>
    <t>Losange</t>
  </si>
  <si>
    <t>Bd du Val-de-Vesle Prolongé</t>
  </si>
  <si>
    <t>Alain Sommerlatt</t>
  </si>
  <si>
    <t>Directeur Général</t>
  </si>
  <si>
    <t>Gouttin Manuel</t>
  </si>
  <si>
    <t>manuel.gouttin@altitudeinfra.fr</t>
  </si>
  <si>
    <t>07 56 12 22 45</t>
  </si>
  <si>
    <t>15 rue Icare - Aéroparc d'Entzheim</t>
  </si>
  <si>
    <t>Benoit Brechon</t>
  </si>
  <si>
    <t>Lecadre Didier 83</t>
  </si>
  <si>
    <t>julien.masson@losange-fibre.fr</t>
  </si>
  <si>
    <t>Olivié Stéphane NGR</t>
  </si>
  <si>
    <t>Olivié Stéphane EM</t>
  </si>
  <si>
    <t>stéphane.olivie@emeraudethd.fr</t>
  </si>
  <si>
    <t>04 48 81 00 00</t>
  </si>
  <si>
    <t>Emeraude THD</t>
  </si>
  <si>
    <t>EMERAUDE THD</t>
  </si>
  <si>
    <t>829 012 731 RCS Carcassonne</t>
  </si>
  <si>
    <t>40 all Gutenberg</t>
  </si>
  <si>
    <t>Gelle Philippe</t>
  </si>
  <si>
    <t>philippe.gelle@altitudeinfra.fr</t>
  </si>
  <si>
    <t>06 64 16 37 86</t>
  </si>
  <si>
    <t>829 010 255 RCS Perpignan</t>
  </si>
  <si>
    <t xml:space="preserve">18 Boulevard KENNEDY le Baudelaire  </t>
  </si>
  <si>
    <t>Comman Alain</t>
  </si>
  <si>
    <t>alain.comman@altitudeinfra.fr</t>
  </si>
  <si>
    <t>07 56 12 22 49</t>
  </si>
  <si>
    <t>Key Account Manager</t>
  </si>
  <si>
    <t>Pasquet Patrice</t>
  </si>
  <si>
    <t>patrice.pasquet@altitudeinfra.fr</t>
  </si>
  <si>
    <t>06 64 07 85 32</t>
  </si>
  <si>
    <t>Verduron Benoit</t>
  </si>
  <si>
    <t>benoit.verduron@fibre31.fr</t>
  </si>
  <si>
    <t>06 98 99 68 14</t>
  </si>
  <si>
    <t>FIBRE 31</t>
  </si>
  <si>
    <t>824 290 969 R.C.S. Toulouse</t>
  </si>
  <si>
    <t xml:space="preserve"> ZAC Basso Cambo 3, 25 avenue Gaspard Coriolis 16 rue Claude Marie Perroud</t>
  </si>
  <si>
    <t>Pierre Borda</t>
  </si>
  <si>
    <t>OCTOGONE FIBRE</t>
  </si>
  <si>
    <t>Montauban</t>
  </si>
  <si>
    <t>509 662 052 R.C.S. Nanterre</t>
  </si>
  <si>
    <t>1 terrasse Bellini - Tour Initiale</t>
  </si>
  <si>
    <t>Paris la Defense CEDEX</t>
  </si>
  <si>
    <t>AIH</t>
  </si>
  <si>
    <t>Altitude Infrastructure Holding</t>
  </si>
  <si>
    <t>431 958 31 R.C.S. Nanterre</t>
  </si>
  <si>
    <t>5 place de la pyramide - Tour Ariane</t>
  </si>
  <si>
    <t>Paris La Defense CEDEX</t>
  </si>
  <si>
    <t>Averseng Laurent</t>
  </si>
  <si>
    <t>laurent.averseng@octogone-fibre.fr</t>
  </si>
  <si>
    <t>822 189 866 R.C.S. Montauban</t>
  </si>
  <si>
    <t>170, rue Philippe Noiret</t>
  </si>
  <si>
    <t>Laurent Averseng</t>
  </si>
  <si>
    <t>PIXL</t>
  </si>
  <si>
    <t>CORAI</t>
  </si>
  <si>
    <t>IFT</t>
  </si>
  <si>
    <t>INVESTISSEMENT DANS LA FIBRE DES TERRITOIRES</t>
  </si>
  <si>
    <t>Paris n°852 619 352</t>
  </si>
  <si>
    <t>16 rue de la Ville de l’Evêque</t>
  </si>
  <si>
    <t>Investissement dans la Fibre des Territoires, société par actions simplifiée au capital de 402 988 392 euros, immatriculée au registre du commerce et des sociétés de Paris sous le numéro 852 619 352, dont le siège social est situé au 16 rue de la Ville de l’Evêque, 75008 PARIS. Représentée par Olivier Raugel, Président, dûment habilité à l’effet des présentes.</t>
  </si>
  <si>
    <t>Maugendre Bruno</t>
  </si>
  <si>
    <t>Resp. des ventes BtoC</t>
  </si>
  <si>
    <t>bruno.maugendre@altitudeinfra.fr</t>
  </si>
  <si>
    <t>02 76 46 30 39</t>
  </si>
  <si>
    <t xml:space="preserve">06 65 84 55 38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</si>
</sst>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44" formatCode="_-* #,##0.00\ &quot;€&quot;_-;\-* #,##0.00\ &quot;€&quot;_-;_-* &quot;-&quot;??\ &quot;€&quot;_-;_-@_-"/>
    <numFmt numFmtId="164" formatCode="_-* #,##0.00\ _€_-;\-* #,##0.00\ _€_-;_-* &quot;-&quot;??\ _€_-;_-@_-"/>
    <numFmt numFmtId="165" formatCode="0#&quot; &quot;##&quot; &quot;##&quot; &quot;##&quot; &quot;##"/>
    <numFmt numFmtId="166" formatCode="00000"/>
    <numFmt numFmtId="167" formatCode="#,##0.00\ &quot;€&quot;"/>
  </numFmts>
  <fonts count="28">
    <font>
      <sz val="11"/>
      <color theme="1"/>
      <name val="Calibri"/>
      <family val="2"/>
      <scheme val="minor"/>
    </font>
    <font>
      <sz val="10"/>
      <name val="Arial"/>
      <family val="2"/>
    </font>
    <font>
      <u/>
      <sz val="11"/>
      <color rgb="FF0000FF"/>
      <name val="Calibri"/>
      <family val="2"/>
      <scheme val="minor"/>
    </font>
    <font>
      <b/>
      <sz val="36"/>
      <color theme="0"/>
      <name val="Arial"/>
      <family val="2"/>
    </font>
    <font>
      <sz val="13"/>
      <color theme="1"/>
      <name val="Arial"/>
      <family val="2"/>
    </font>
    <font>
      <sz val="11"/>
      <color theme="1"/>
      <name val="Arial"/>
      <family val="2"/>
    </font>
    <font>
      <sz val="13"/>
      <color theme="0"/>
      <name val="Arial"/>
      <family val="2"/>
    </font>
    <font>
      <b/>
      <sz val="16"/>
      <color rgb="FFC00000"/>
      <name val="Arial"/>
      <family val="2"/>
    </font>
    <font>
      <sz val="22"/>
      <color rgb="FF1F7AB7"/>
      <name val="Arial"/>
      <family val="2"/>
    </font>
    <font>
      <sz val="22"/>
      <color rgb="FFC00000"/>
      <name val="Arial"/>
      <family val="2"/>
    </font>
    <font>
      <b/>
      <sz val="13"/>
      <name val="Arial"/>
      <family val="2"/>
    </font>
    <font>
      <b/>
      <sz val="13"/>
      <color theme="1"/>
      <name val="Arial"/>
      <family val="2"/>
    </font>
    <font>
      <sz val="13"/>
      <name val="Arial"/>
      <family val="2"/>
    </font>
    <font>
      <sz val="8"/>
      <color theme="1"/>
      <name val="Arial"/>
      <family val="2"/>
    </font>
    <font>
      <b/>
      <sz val="13"/>
      <color theme="0"/>
      <name val="Arial"/>
      <family val="2"/>
    </font>
    <font>
      <sz val="8"/>
      <name val="Arial"/>
      <family val="2"/>
    </font>
    <font>
      <sz val="8"/>
      <color theme="1"/>
      <name val="Calibri"/>
      <family val="2"/>
      <scheme val="minor"/>
    </font>
    <font>
      <sz val="8"/>
      <color rgb="FFFF0000"/>
      <name val="Calibri"/>
      <family val="2"/>
      <scheme val="minor"/>
    </font>
    <font>
      <sz val="8"/>
      <name val="Calibri"/>
      <family val="2"/>
      <scheme val="minor"/>
    </font>
    <font>
      <sz val="8"/>
      <color rgb="FFFF0000"/>
      <name val="Arial"/>
      <family val="2"/>
    </font>
    <font>
      <u/>
      <sz val="13"/>
      <color rgb="FF0000FF"/>
      <name val="Arial"/>
      <family val="2"/>
    </font>
    <font>
      <b/>
      <sz val="11"/>
      <color rgb="FFFF0000"/>
      <name val="Arial"/>
      <family val="2"/>
    </font>
    <font>
      <b/>
      <sz val="22"/>
      <color theme="5"/>
      <name val="Arial"/>
      <family val="2"/>
    </font>
    <font>
      <sz val="10"/>
      <color theme="1"/>
      <name val="Arial"/>
      <family val="2"/>
    </font>
    <font>
      <b/>
      <sz val="13"/>
      <color rgb="FF1F7AB7"/>
      <name val="Arial"/>
      <family val="2"/>
    </font>
    <font>
      <sz val="11"/>
      <color theme="1"/>
      <name val="Calibri"/>
      <family val="2"/>
      <scheme val="minor"/>
    </font>
    <font>
      <b/>
      <sz val="10"/>
      <color theme="0"/>
      <name val="Arial"/>
      <family val="2"/>
    </font>
    <font>
      <sz val="8"/>
      <color rgb="FF232A34"/>
      <name val="Roboto-Regular-webfont"/>
    </font>
  </fonts>
  <fills count="5">
    <fill>
      <patternFill patternType="none"/>
    </fill>
    <fill>
      <patternFill patternType="gray125"/>
    </fill>
    <fill>
      <patternFill patternType="solid">
        <fgColor theme="0"/>
        <bgColor indexed="64"/>
      </patternFill>
    </fill>
    <fill>
      <patternFill patternType="solid">
        <fgColor rgb="FF1F7AB7"/>
        <bgColor indexed="64"/>
      </patternFill>
    </fill>
    <fill>
      <patternFill patternType="solid">
        <fgColor rgb="FFFFFF00"/>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bottom style="medium">
        <color rgb="FF1F7AB7"/>
      </bottom>
      <diagonal/>
    </border>
    <border>
      <left style="medium">
        <color rgb="FF1F7AB7"/>
      </left>
      <right/>
      <top style="medium">
        <color rgb="FF1F7AB7"/>
      </top>
      <bottom style="medium">
        <color rgb="FF1F7AB7"/>
      </bottom>
      <diagonal/>
    </border>
    <border>
      <left/>
      <right/>
      <top style="medium">
        <color rgb="FF1F7AB7"/>
      </top>
      <bottom style="medium">
        <color rgb="FF1F7AB7"/>
      </bottom>
      <diagonal/>
    </border>
    <border>
      <left/>
      <right style="medium">
        <color rgb="FF1F7AB7"/>
      </right>
      <top style="medium">
        <color rgb="FF1F7AB7"/>
      </top>
      <bottom style="medium">
        <color rgb="FF1F7AB7"/>
      </bottom>
      <diagonal/>
    </border>
    <border>
      <left style="thin">
        <color rgb="FF1F7AB7"/>
      </left>
      <right/>
      <top style="thin">
        <color rgb="FF1F7AB7"/>
      </top>
      <bottom/>
      <diagonal/>
    </border>
    <border>
      <left/>
      <right/>
      <top style="thin">
        <color rgb="FF1F7AB7"/>
      </top>
      <bottom/>
      <diagonal/>
    </border>
    <border>
      <left/>
      <right style="thin">
        <color rgb="FF1F7AB7"/>
      </right>
      <top style="thin">
        <color rgb="FF1F7AB7"/>
      </top>
      <bottom/>
      <diagonal/>
    </border>
    <border>
      <left style="thin">
        <color rgb="FF1F7AB7"/>
      </left>
      <right/>
      <top/>
      <bottom/>
      <diagonal/>
    </border>
    <border>
      <left/>
      <right style="thin">
        <color rgb="FF1F7AB7"/>
      </right>
      <top/>
      <bottom/>
      <diagonal/>
    </border>
    <border>
      <left style="thin">
        <color rgb="FF1F7AB7"/>
      </left>
      <right/>
      <top/>
      <bottom style="thin">
        <color rgb="FF1F7AB7"/>
      </bottom>
      <diagonal/>
    </border>
    <border>
      <left/>
      <right/>
      <top/>
      <bottom style="thin">
        <color rgb="FF1F7AB7"/>
      </bottom>
      <diagonal/>
    </border>
    <border>
      <left/>
      <right style="thin">
        <color rgb="FF1F7AB7"/>
      </right>
      <top/>
      <bottom style="thin">
        <color rgb="FF1F7AB7"/>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style="thin">
        <color rgb="FF1F7AB7"/>
      </right>
      <top style="medium">
        <color rgb="FF1F7AB7"/>
      </top>
      <bottom/>
      <diagonal/>
    </border>
    <border>
      <left style="thin">
        <color theme="4"/>
      </left>
      <right/>
      <top style="thin">
        <color indexed="64"/>
      </top>
      <bottom style="thin">
        <color theme="0" tint="-0.24994659260841701"/>
      </bottom>
      <diagonal/>
    </border>
    <border>
      <left style="thin">
        <color theme="4"/>
      </left>
      <right/>
      <top style="thin">
        <color theme="0" tint="-0.24994659260841701"/>
      </top>
      <bottom style="thin">
        <color theme="0" tint="-0.24994659260841701"/>
      </bottom>
      <diagonal/>
    </border>
    <border>
      <left style="thin">
        <color theme="4"/>
      </left>
      <right/>
      <top style="thin">
        <color theme="0" tint="-0.24994659260841701"/>
      </top>
      <bottom style="thin">
        <color theme="4"/>
      </bottom>
      <diagonal/>
    </border>
    <border>
      <left/>
      <right style="thin">
        <color theme="0" tint="-0.24994659260841701"/>
      </right>
      <top style="thin">
        <color theme="0" tint="-0.24994659260841701"/>
      </top>
      <bottom style="thin">
        <color theme="4"/>
      </bottom>
      <diagonal/>
    </border>
    <border>
      <left style="thin">
        <color theme="0" tint="-0.24994659260841701"/>
      </left>
      <right/>
      <top/>
      <bottom style="thin">
        <color theme="4"/>
      </bottom>
      <diagonal/>
    </border>
    <border>
      <left style="thin">
        <color theme="0" tint="-0.24994659260841701"/>
      </left>
      <right/>
      <top/>
      <bottom style="thin">
        <color theme="0" tint="-0.249977111117893"/>
      </bottom>
      <diagonal/>
    </border>
    <border>
      <left/>
      <right/>
      <top/>
      <bottom style="thin">
        <color theme="0" tint="-0.249977111117893"/>
      </bottom>
      <diagonal/>
    </border>
    <border>
      <left/>
      <right style="thin">
        <color theme="4"/>
      </right>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4659260841701"/>
      </top>
      <bottom/>
      <diagonal/>
    </border>
    <border>
      <left/>
      <right style="thin">
        <color theme="0" tint="-0.249977111117893"/>
      </right>
      <top style="thin">
        <color theme="0" tint="-0.24994659260841701"/>
      </top>
      <bottom/>
      <diagonal/>
    </border>
    <border>
      <left/>
      <right/>
      <top style="thin">
        <color theme="0" tint="-0.24994659260841701"/>
      </top>
      <bottom style="thin">
        <color theme="0" tint="-0.249977111117893"/>
      </bottom>
      <diagonal/>
    </border>
    <border>
      <left/>
      <right/>
      <top style="thin">
        <color theme="0" tint="-0.24994659260841701"/>
      </top>
      <bottom/>
      <diagonal/>
    </border>
    <border>
      <left/>
      <right style="thin">
        <color rgb="FF1F7AB7"/>
      </right>
      <top/>
      <bottom style="thin">
        <color theme="0" tint="-0.249977111117893"/>
      </bottom>
      <diagonal/>
    </border>
    <border>
      <left/>
      <right style="thin">
        <color rgb="FF1F7AB7"/>
      </right>
      <top style="thin">
        <color theme="0" tint="-0.249977111117893"/>
      </top>
      <bottom style="thin">
        <color theme="0" tint="-0.249977111117893"/>
      </bottom>
      <diagonal/>
    </border>
    <border>
      <left/>
      <right style="thin">
        <color rgb="FF1F7AB7"/>
      </right>
      <top/>
      <bottom style="thin">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34998626667073579"/>
      </bottom>
      <diagonal/>
    </border>
    <border>
      <left/>
      <right/>
      <top style="thin">
        <color theme="0" tint="-0.24994659260841701"/>
      </top>
      <bottom style="thin">
        <color theme="0" tint="-0.34998626667073579"/>
      </bottom>
      <diagonal/>
    </border>
    <border>
      <left/>
      <right style="thin">
        <color theme="0" tint="-0.249977111117893"/>
      </right>
      <top style="thin">
        <color theme="0" tint="-0.24994659260841701"/>
      </top>
      <bottom style="thin">
        <color theme="0" tint="-0.34998626667073579"/>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5">
    <xf numFmtId="0" fontId="0" fillId="0" borderId="0"/>
    <xf numFmtId="0" fontId="1" fillId="0" borderId="0"/>
    <xf numFmtId="0" fontId="2" fillId="0" borderId="0" applyNumberFormat="0" applyFill="0" applyBorder="0" applyAlignment="0" applyProtection="0"/>
    <xf numFmtId="164" fontId="25" fillId="0" borderId="0" applyFont="0" applyFill="0" applyBorder="0" applyAlignment="0" applyProtection="0"/>
    <xf numFmtId="44" fontId="25" fillId="0" borderId="0" applyFont="0" applyFill="0" applyBorder="0" applyAlignment="0" applyProtection="0"/>
  </cellStyleXfs>
  <cellXfs count="300">
    <xf numFmtId="0" fontId="0" fillId="0" borderId="0" xfId="0"/>
    <xf numFmtId="0" fontId="8" fillId="2" borderId="19" xfId="1" applyFont="1" applyFill="1" applyBorder="1" applyAlignment="1" applyProtection="1">
      <alignment horizontal="left" vertical="center"/>
    </xf>
    <xf numFmtId="0" fontId="8" fillId="0" borderId="19" xfId="1" applyFont="1" applyFill="1" applyBorder="1" applyAlignment="1" applyProtection="1">
      <alignment horizontal="left" vertical="center"/>
    </xf>
    <xf numFmtId="49" fontId="10" fillId="2" borderId="0" xfId="1" applyNumberFormat="1" applyFont="1" applyFill="1" applyBorder="1" applyAlignment="1" applyProtection="1">
      <alignment horizontal="right" vertical="center"/>
    </xf>
    <xf numFmtId="0" fontId="4" fillId="0" borderId="0" xfId="0" applyFont="1" applyFill="1" applyBorder="1" applyAlignment="1" applyProtection="1">
      <alignment horizontal="left" vertical="center"/>
      <protection locked="0"/>
    </xf>
    <xf numFmtId="0" fontId="4" fillId="2" borderId="24" xfId="0" applyFont="1" applyFill="1" applyBorder="1" applyAlignment="1" applyProtection="1">
      <alignment horizontal="right" vertical="center"/>
    </xf>
    <xf numFmtId="49" fontId="10" fillId="2" borderId="0" xfId="1" applyNumberFormat="1" applyFont="1" applyFill="1" applyBorder="1" applyAlignment="1" applyProtection="1">
      <alignment horizontal="left" vertical="center"/>
    </xf>
    <xf numFmtId="0" fontId="5" fillId="0" borderId="0" xfId="0" applyFont="1" applyAlignment="1">
      <alignment vertical="center"/>
    </xf>
    <xf numFmtId="0" fontId="5" fillId="2" borderId="0" xfId="0" applyFont="1" applyFill="1" applyAlignment="1">
      <alignment vertical="center"/>
    </xf>
    <xf numFmtId="0" fontId="4" fillId="0" borderId="0" xfId="0" applyFont="1" applyAlignment="1">
      <alignment vertical="center"/>
    </xf>
    <xf numFmtId="0" fontId="4" fillId="0" borderId="19"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26" xfId="0" applyFont="1" applyBorder="1" applyAlignment="1">
      <alignment vertical="center"/>
    </xf>
    <xf numFmtId="0" fontId="11" fillId="2" borderId="0" xfId="0" applyFont="1" applyFill="1" applyBorder="1" applyAlignment="1" applyProtection="1">
      <alignment horizontal="left" vertical="center"/>
    </xf>
    <xf numFmtId="0" fontId="11" fillId="2" borderId="0" xfId="0" applyFont="1" applyFill="1" applyBorder="1" applyAlignment="1" applyProtection="1">
      <alignment horizontal="right" vertical="center"/>
    </xf>
    <xf numFmtId="49" fontId="10" fillId="2" borderId="0" xfId="1" applyNumberFormat="1" applyFont="1" applyFill="1" applyBorder="1" applyAlignment="1" applyProtection="1">
      <alignment horizontal="right" vertical="center"/>
    </xf>
    <xf numFmtId="0" fontId="5" fillId="0" borderId="0" xfId="0" applyFont="1" applyFill="1" applyAlignment="1">
      <alignment vertic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right" vertical="center"/>
    </xf>
    <xf numFmtId="0" fontId="4" fillId="0" borderId="0" xfId="0" applyFont="1" applyFill="1" applyBorder="1" applyAlignment="1">
      <alignment horizontal="center" vertical="center"/>
    </xf>
    <xf numFmtId="0" fontId="16" fillId="0" borderId="0" xfId="0" applyFont="1" applyBorder="1"/>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Fill="1" applyBorder="1" applyAlignment="1">
      <alignment horizontal="left" vertical="center"/>
    </xf>
    <xf numFmtId="0" fontId="16" fillId="0" borderId="0" xfId="0" applyFont="1" applyFill="1" applyBorder="1"/>
    <xf numFmtId="0" fontId="17" fillId="0" borderId="0" xfId="0" applyFont="1" applyBorder="1"/>
    <xf numFmtId="0" fontId="17" fillId="0" borderId="0" xfId="0" applyFont="1" applyBorder="1" applyAlignment="1">
      <alignment horizontal="center"/>
    </xf>
    <xf numFmtId="0" fontId="18" fillId="0" borderId="0" xfId="0" applyFont="1" applyBorder="1" applyAlignment="1">
      <alignment horizontal="center"/>
    </xf>
    <xf numFmtId="0" fontId="19" fillId="0" borderId="0" xfId="0" applyFont="1" applyBorder="1" applyAlignment="1">
      <alignment horizontal="center" vertical="center"/>
    </xf>
    <xf numFmtId="166" fontId="15" fillId="0" borderId="0" xfId="0" applyNumberFormat="1" applyFont="1" applyBorder="1" applyAlignment="1">
      <alignment horizontal="center" vertical="center"/>
    </xf>
    <xf numFmtId="166" fontId="16" fillId="0" borderId="0" xfId="0" applyNumberFormat="1" applyFont="1" applyBorder="1"/>
    <xf numFmtId="0" fontId="4" fillId="0"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right" vertical="center"/>
    </xf>
    <xf numFmtId="0" fontId="8" fillId="0" borderId="19" xfId="1" applyFont="1" applyFill="1" applyBorder="1" applyAlignment="1" applyProtection="1">
      <alignment horizontal="left" vertical="center"/>
    </xf>
    <xf numFmtId="49" fontId="10" fillId="2" borderId="0" xfId="1" applyNumberFormat="1" applyFont="1" applyFill="1" applyBorder="1" applyAlignment="1" applyProtection="1">
      <alignment horizontal="right" vertical="center"/>
    </xf>
    <xf numFmtId="49" fontId="10" fillId="2" borderId="0" xfId="1" applyNumberFormat="1" applyFont="1" applyFill="1" applyBorder="1" applyAlignment="1" applyProtection="1">
      <alignment horizontal="right" vertical="center"/>
    </xf>
    <xf numFmtId="49" fontId="10" fillId="2" borderId="0" xfId="1" applyNumberFormat="1" applyFont="1" applyFill="1" applyBorder="1" applyAlignment="1" applyProtection="1">
      <alignment horizontal="left" vertical="center"/>
    </xf>
    <xf numFmtId="0" fontId="21" fillId="0" borderId="0" xfId="0" applyFont="1" applyAlignment="1">
      <alignment vertical="center"/>
    </xf>
    <xf numFmtId="0" fontId="11" fillId="2" borderId="23" xfId="0" applyFont="1" applyFill="1" applyBorder="1" applyAlignment="1" applyProtection="1">
      <alignment vertical="center"/>
    </xf>
    <xf numFmtId="0" fontId="11" fillId="2" borderId="24" xfId="0" applyFont="1" applyFill="1" applyBorder="1" applyAlignment="1" applyProtection="1">
      <alignment vertical="center"/>
    </xf>
    <xf numFmtId="0" fontId="4" fillId="0" borderId="24" xfId="0" applyFont="1" applyFill="1" applyBorder="1" applyAlignment="1" applyProtection="1">
      <alignment vertical="center"/>
      <protection locked="0"/>
    </xf>
    <xf numFmtId="49" fontId="12" fillId="2" borderId="0" xfId="1" applyNumberFormat="1" applyFont="1" applyFill="1" applyBorder="1" applyAlignment="1" applyProtection="1">
      <alignment horizontal="left" vertical="center"/>
    </xf>
    <xf numFmtId="0" fontId="18" fillId="0" borderId="0" xfId="0" applyFont="1" applyBorder="1"/>
    <xf numFmtId="6" fontId="16" fillId="0" borderId="0" xfId="0" applyNumberFormat="1" applyFont="1" applyBorder="1"/>
    <xf numFmtId="44" fontId="11" fillId="0" borderId="0" xfId="0" applyNumberFormat="1" applyFont="1" applyBorder="1" applyAlignment="1">
      <alignment horizontal="center" vertical="center"/>
    </xf>
    <xf numFmtId="0" fontId="5" fillId="0" borderId="0" xfId="0" applyFont="1" applyBorder="1" applyAlignment="1">
      <alignment vertical="center"/>
    </xf>
    <xf numFmtId="0" fontId="23" fillId="0" borderId="0" xfId="0" applyFont="1" applyAlignment="1">
      <alignment vertical="center"/>
    </xf>
    <xf numFmtId="0" fontId="4" fillId="0" borderId="0"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5" fillId="0" borderId="0" xfId="0" applyFont="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5" fillId="0" borderId="0" xfId="0" applyFont="1" applyAlignment="1" applyProtection="1">
      <alignment vertical="center"/>
    </xf>
    <xf numFmtId="0" fontId="4" fillId="0" borderId="27" xfId="0" applyFont="1" applyBorder="1" applyAlignment="1">
      <alignment vertical="center"/>
    </xf>
    <xf numFmtId="0" fontId="4" fillId="0" borderId="42" xfId="0" applyFont="1" applyBorder="1" applyAlignment="1">
      <alignment vertical="center"/>
    </xf>
    <xf numFmtId="0" fontId="12" fillId="0" borderId="0" xfId="0" applyFont="1" applyFill="1" applyBorder="1" applyAlignment="1" applyProtection="1">
      <alignment vertical="center"/>
      <protection locked="0"/>
    </xf>
    <xf numFmtId="0" fontId="11" fillId="2" borderId="0" xfId="0" applyFont="1" applyFill="1" applyBorder="1" applyAlignment="1" applyProtection="1">
      <alignment vertical="center"/>
    </xf>
    <xf numFmtId="0" fontId="18" fillId="0" borderId="0" xfId="0" applyFont="1" applyBorder="1" applyAlignment="1">
      <alignment horizontal="left"/>
    </xf>
    <xf numFmtId="6" fontId="12" fillId="0" borderId="0" xfId="0" applyNumberFormat="1"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4" fillId="0" borderId="0" xfId="0" applyFont="1" applyFill="1" applyAlignment="1">
      <alignment vertical="center"/>
    </xf>
    <xf numFmtId="0" fontId="4" fillId="0" borderId="0" xfId="0" applyFont="1" applyFill="1" applyBorder="1" applyAlignment="1">
      <alignment vertical="center"/>
    </xf>
    <xf numFmtId="49" fontId="10" fillId="0" borderId="0" xfId="1" applyNumberFormat="1" applyFont="1" applyFill="1" applyBorder="1" applyAlignment="1" applyProtection="1">
      <alignment horizontal="righ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44" fontId="4" fillId="0" borderId="26" xfId="0" applyNumberFormat="1" applyFont="1" applyFill="1" applyBorder="1" applyAlignment="1" applyProtection="1">
      <alignment horizontal="center" vertical="center"/>
      <protection locked="0"/>
    </xf>
    <xf numFmtId="44" fontId="4" fillId="0" borderId="27" xfId="0" applyNumberFormat="1" applyFont="1" applyFill="1" applyBorder="1" applyAlignment="1" applyProtection="1">
      <alignment horizontal="center" vertical="center"/>
      <protection locked="0"/>
    </xf>
    <xf numFmtId="44" fontId="4" fillId="0" borderId="0" xfId="0" applyNumberFormat="1" applyFont="1" applyFill="1" applyAlignment="1" applyProtection="1">
      <alignment horizontal="center" vertical="center"/>
      <protection locked="0"/>
    </xf>
    <xf numFmtId="44" fontId="4" fillId="0" borderId="0" xfId="0" applyNumberFormat="1" applyFont="1" applyFill="1" applyBorder="1" applyAlignment="1" applyProtection="1">
      <alignment horizontal="center" vertical="center"/>
      <protection locked="0"/>
    </xf>
    <xf numFmtId="0" fontId="3" fillId="3" borderId="0" xfId="0" applyNumberFormat="1" applyFont="1" applyFill="1" applyAlignment="1" applyProtection="1">
      <alignment horizontal="left" vertical="center" wrapText="1"/>
    </xf>
    <xf numFmtId="0" fontId="0" fillId="0" borderId="0" xfId="0" applyNumberFormat="1"/>
    <xf numFmtId="0" fontId="4" fillId="0" borderId="0" xfId="3" applyNumberFormat="1" applyFont="1"/>
    <xf numFmtId="0" fontId="8" fillId="2" borderId="19" xfId="1" applyNumberFormat="1" applyFont="1" applyFill="1" applyBorder="1" applyAlignment="1" applyProtection="1">
      <alignment horizontal="left" vertical="center"/>
    </xf>
    <xf numFmtId="0" fontId="8" fillId="0" borderId="19" xfId="1" applyNumberFormat="1" applyFont="1" applyFill="1" applyBorder="1" applyAlignment="1" applyProtection="1">
      <alignment horizontal="left" vertical="center"/>
    </xf>
    <xf numFmtId="0" fontId="5" fillId="0" borderId="0" xfId="0" applyNumberFormat="1" applyFont="1" applyAlignment="1">
      <alignment vertical="center"/>
    </xf>
    <xf numFmtId="0" fontId="5" fillId="0" borderId="0" xfId="0" applyNumberFormat="1" applyFont="1" applyBorder="1" applyAlignment="1">
      <alignment vertical="center"/>
    </xf>
    <xf numFmtId="0" fontId="24" fillId="2" borderId="49" xfId="1" applyNumberFormat="1" applyFont="1" applyFill="1" applyBorder="1" applyAlignment="1" applyProtection="1">
      <alignment horizontal="left" vertical="center" wrapText="1"/>
    </xf>
    <xf numFmtId="0" fontId="24" fillId="0" borderId="13" xfId="3" applyNumberFormat="1" applyFont="1" applyBorder="1" applyAlignment="1">
      <alignment horizontal="center" vertical="center" wrapText="1"/>
    </xf>
    <xf numFmtId="0" fontId="24" fillId="0" borderId="7" xfId="3" applyNumberFormat="1" applyFont="1" applyBorder="1" applyAlignment="1">
      <alignment horizontal="center" vertical="center" wrapText="1"/>
    </xf>
    <xf numFmtId="0" fontId="12" fillId="0" borderId="0" xfId="0" applyNumberFormat="1" applyFont="1" applyBorder="1" applyAlignment="1">
      <alignment horizontal="center" vertical="center"/>
    </xf>
    <xf numFmtId="0" fontId="12" fillId="0" borderId="54" xfId="0" applyNumberFormat="1" applyFont="1" applyBorder="1" applyAlignment="1">
      <alignment horizontal="center" vertical="center"/>
    </xf>
    <xf numFmtId="0" fontId="24" fillId="2" borderId="49" xfId="1" applyNumberFormat="1" applyFont="1" applyFill="1" applyBorder="1" applyAlignment="1" applyProtection="1">
      <alignment horizontal="center" vertical="center" wrapText="1"/>
    </xf>
    <xf numFmtId="0" fontId="12" fillId="2" borderId="0" xfId="1" applyNumberFormat="1" applyFont="1" applyFill="1" applyBorder="1" applyAlignment="1" applyProtection="1">
      <alignment horizontal="center" vertical="center"/>
    </xf>
    <xf numFmtId="0" fontId="12" fillId="2" borderId="52" xfId="1" applyNumberFormat="1" applyFont="1" applyFill="1" applyBorder="1" applyAlignment="1" applyProtection="1">
      <alignment horizontal="center" vertical="center"/>
    </xf>
    <xf numFmtId="0" fontId="0" fillId="0" borderId="0" xfId="0" applyNumberFormat="1" applyBorder="1"/>
    <xf numFmtId="0" fontId="4" fillId="2" borderId="0" xfId="0" applyNumberFormat="1" applyFont="1" applyFill="1" applyAlignment="1" applyProtection="1">
      <alignment vertical="center"/>
    </xf>
    <xf numFmtId="0" fontId="6" fillId="2" borderId="0" xfId="0" applyNumberFormat="1" applyFont="1" applyFill="1" applyAlignment="1" applyProtection="1">
      <alignment vertical="center"/>
    </xf>
    <xf numFmtId="0" fontId="21" fillId="0" borderId="0" xfId="0" applyNumberFormat="1" applyFont="1" applyAlignment="1">
      <alignment vertical="center"/>
    </xf>
    <xf numFmtId="0" fontId="6" fillId="2" borderId="0" xfId="0" applyNumberFormat="1" applyFont="1" applyFill="1" applyAlignment="1" applyProtection="1">
      <alignment horizontal="right" vertical="center"/>
    </xf>
    <xf numFmtId="0" fontId="3" fillId="2" borderId="0" xfId="0" applyNumberFormat="1" applyFont="1" applyFill="1" applyAlignment="1" applyProtection="1">
      <alignment vertical="center" wrapText="1"/>
    </xf>
    <xf numFmtId="0" fontId="4" fillId="2" borderId="0" xfId="1" applyNumberFormat="1" applyFont="1" applyFill="1" applyBorder="1" applyAlignment="1" applyProtection="1">
      <alignment horizontal="left" vertical="center"/>
    </xf>
    <xf numFmtId="0" fontId="13" fillId="2" borderId="0" xfId="1" applyNumberFormat="1" applyFont="1" applyFill="1" applyBorder="1" applyAlignment="1" applyProtection="1">
      <alignment horizontal="right" vertical="center"/>
    </xf>
    <xf numFmtId="0" fontId="7" fillId="2" borderId="0" xfId="0" applyNumberFormat="1" applyFont="1" applyFill="1" applyBorder="1" applyAlignment="1" applyProtection="1">
      <alignment horizontal="left" vertical="center"/>
    </xf>
    <xf numFmtId="0" fontId="7" fillId="2" borderId="0" xfId="0" applyNumberFormat="1" applyFont="1" applyFill="1" applyBorder="1" applyAlignment="1" applyProtection="1">
      <alignment horizontal="right" vertical="center"/>
    </xf>
    <xf numFmtId="0" fontId="5" fillId="2" borderId="0" xfId="0" applyNumberFormat="1" applyFont="1" applyFill="1" applyAlignment="1">
      <alignment vertical="center"/>
    </xf>
    <xf numFmtId="0" fontId="4" fillId="0" borderId="0" xfId="0" applyNumberFormat="1" applyFont="1" applyFill="1" applyAlignment="1" applyProtection="1">
      <alignment vertical="center"/>
    </xf>
    <xf numFmtId="0" fontId="4" fillId="2" borderId="0" xfId="0" applyNumberFormat="1" applyFont="1" applyFill="1" applyBorder="1" applyAlignment="1" applyProtection="1">
      <alignment vertical="center"/>
    </xf>
    <xf numFmtId="0" fontId="12" fillId="2" borderId="26" xfId="1" applyNumberFormat="1" applyFont="1" applyFill="1" applyBorder="1" applyAlignment="1" applyProtection="1">
      <alignment horizontal="right" vertical="center"/>
    </xf>
    <xf numFmtId="0" fontId="26" fillId="3" borderId="0" xfId="0" applyNumberFormat="1" applyFont="1" applyFill="1" applyAlignment="1" applyProtection="1">
      <alignment horizontal="right" vertical="center" wrapText="1"/>
    </xf>
    <xf numFmtId="167" fontId="4" fillId="0" borderId="13" xfId="3" applyNumberFormat="1" applyFont="1" applyBorder="1" applyAlignment="1">
      <alignment vertical="center"/>
    </xf>
    <xf numFmtId="167" fontId="4" fillId="0" borderId="7" xfId="3" applyNumberFormat="1" applyFont="1" applyBorder="1" applyAlignment="1">
      <alignment vertical="center"/>
    </xf>
    <xf numFmtId="167" fontId="24" fillId="0" borderId="13" xfId="3" applyNumberFormat="1" applyFont="1" applyBorder="1" applyAlignment="1">
      <alignment horizontal="right" vertical="center"/>
    </xf>
    <xf numFmtId="167" fontId="24" fillId="0" borderId="7" xfId="3" applyNumberFormat="1" applyFont="1" applyBorder="1" applyAlignment="1">
      <alignment horizontal="right" vertical="center"/>
    </xf>
    <xf numFmtId="44" fontId="16" fillId="0" borderId="0" xfId="4" applyFont="1" applyBorder="1"/>
    <xf numFmtId="0" fontId="16" fillId="0" borderId="0" xfId="0" applyFont="1"/>
    <xf numFmtId="165" fontId="16" fillId="0" borderId="0" xfId="0" applyNumberFormat="1" applyFont="1"/>
    <xf numFmtId="165" fontId="16" fillId="0" borderId="0" xfId="0" applyNumberFormat="1" applyFont="1" applyAlignment="1">
      <alignment horizontal="right"/>
    </xf>
    <xf numFmtId="0" fontId="15" fillId="0" borderId="0" xfId="0" applyFont="1" applyAlignment="1">
      <alignment horizontal="center" vertical="center"/>
    </xf>
    <xf numFmtId="0" fontId="15" fillId="0" borderId="0" xfId="0" applyFont="1" applyAlignment="1">
      <alignment horizontal="left" vertical="center"/>
    </xf>
    <xf numFmtId="0" fontId="15" fillId="2" borderId="0" xfId="0" applyFont="1" applyFill="1" applyAlignment="1">
      <alignment horizontal="center" vertical="center"/>
    </xf>
    <xf numFmtId="0" fontId="15" fillId="2" borderId="0" xfId="0" applyFont="1" applyFill="1" applyAlignment="1">
      <alignment horizontal="left" vertical="center"/>
    </xf>
    <xf numFmtId="165" fontId="16" fillId="0" borderId="0" xfId="0" quotePrefix="1" applyNumberFormat="1" applyFont="1" applyAlignment="1">
      <alignment horizontal="right"/>
    </xf>
    <xf numFmtId="0" fontId="27" fillId="0" borderId="0" xfId="0" applyFont="1" applyAlignment="1">
      <alignment horizontal="center"/>
    </xf>
    <xf numFmtId="0" fontId="16" fillId="0" borderId="0" xfId="0" applyFont="1" applyAlignment="1">
      <alignment horizontal="right"/>
    </xf>
    <xf numFmtId="0" fontId="15" fillId="4" borderId="0" xfId="0" applyFont="1" applyFill="1" applyAlignment="1">
      <alignment horizontal="center" vertical="center"/>
    </xf>
    <xf numFmtId="0" fontId="16" fillId="4" borderId="0" xfId="0" applyFont="1" applyFill="1" applyBorder="1"/>
    <xf numFmtId="166" fontId="16" fillId="4" borderId="0" xfId="0" applyNumberFormat="1" applyFont="1" applyFill="1" applyBorder="1"/>
    <xf numFmtId="0" fontId="16" fillId="4" borderId="0" xfId="0" applyFont="1" applyFill="1" applyBorder="1" applyAlignment="1"/>
    <xf numFmtId="0" fontId="0" fillId="0" borderId="0" xfId="0" applyFill="1" applyAlignment="1"/>
    <xf numFmtId="44" fontId="4" fillId="0" borderId="26" xfId="0" applyNumberFormat="1" applyFont="1" applyFill="1" applyBorder="1" applyAlignment="1" applyProtection="1">
      <alignment horizontal="center" vertical="center"/>
      <protection locked="0"/>
    </xf>
    <xf numFmtId="44" fontId="4" fillId="0" borderId="0" xfId="0" applyNumberFormat="1" applyFont="1" applyFill="1" applyBorder="1" applyAlignment="1" applyProtection="1">
      <alignment horizontal="center" vertical="center"/>
      <protection locked="0"/>
    </xf>
    <xf numFmtId="44" fontId="4" fillId="0" borderId="27" xfId="0" applyNumberFormat="1" applyFont="1" applyFill="1" applyBorder="1" applyAlignment="1" applyProtection="1">
      <alignment horizontal="center" vertical="center"/>
      <protection locked="0"/>
    </xf>
    <xf numFmtId="44" fontId="4" fillId="0" borderId="26" xfId="4" applyFont="1" applyFill="1" applyBorder="1" applyAlignment="1" applyProtection="1">
      <alignment horizontal="center" vertical="center"/>
      <protection locked="0"/>
    </xf>
    <xf numFmtId="44" fontId="4" fillId="0" borderId="27" xfId="4" applyFont="1" applyFill="1" applyBorder="1" applyAlignment="1" applyProtection="1">
      <alignment horizontal="center" vertical="center"/>
      <protection locked="0"/>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12" fillId="0" borderId="0" xfId="0" applyNumberFormat="1" applyFont="1" applyFill="1" applyBorder="1" applyAlignment="1" applyProtection="1">
      <alignment horizontal="left" vertical="center"/>
      <protection locked="0"/>
    </xf>
    <xf numFmtId="44" fontId="4" fillId="0" borderId="0" xfId="0" applyNumberFormat="1" applyFont="1" applyFill="1" applyAlignment="1" applyProtection="1">
      <alignment horizontal="center" vertical="center"/>
      <protection locked="0"/>
    </xf>
    <xf numFmtId="49" fontId="10" fillId="0" borderId="0" xfId="1" applyNumberFormat="1" applyFont="1" applyFill="1" applyBorder="1" applyAlignment="1" applyProtection="1">
      <alignment horizontal="right" vertical="center"/>
    </xf>
    <xf numFmtId="0" fontId="4" fillId="0" borderId="0"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2" borderId="26" xfId="0" applyFont="1" applyFill="1" applyBorder="1" applyAlignment="1" applyProtection="1">
      <alignment horizontal="right" vertical="center"/>
    </xf>
    <xf numFmtId="0" fontId="4" fillId="2" borderId="0" xfId="0" applyFont="1" applyFill="1" applyBorder="1" applyAlignment="1" applyProtection="1">
      <alignment horizontal="right" vertical="center"/>
    </xf>
    <xf numFmtId="0" fontId="20" fillId="0" borderId="0" xfId="2" applyFont="1" applyFill="1" applyBorder="1" applyAlignment="1" applyProtection="1">
      <alignment horizontal="left" vertical="center"/>
      <protection locked="0"/>
    </xf>
    <xf numFmtId="0" fontId="20" fillId="0" borderId="27" xfId="2" applyFont="1" applyFill="1" applyBorder="1" applyAlignment="1" applyProtection="1">
      <alignment horizontal="left" vertical="center"/>
      <protection locked="0"/>
    </xf>
    <xf numFmtId="165" fontId="4" fillId="0" borderId="0" xfId="0" applyNumberFormat="1" applyFont="1" applyFill="1" applyBorder="1" applyAlignment="1" applyProtection="1">
      <alignment horizontal="left" vertical="center"/>
      <protection locked="0"/>
    </xf>
    <xf numFmtId="165" fontId="4" fillId="0" borderId="27" xfId="0" applyNumberFormat="1" applyFont="1" applyFill="1" applyBorder="1" applyAlignment="1" applyProtection="1">
      <alignment horizontal="left" vertical="center"/>
      <protection locked="0"/>
    </xf>
    <xf numFmtId="0" fontId="4" fillId="2" borderId="28" xfId="0" applyFont="1" applyFill="1" applyBorder="1" applyAlignment="1" applyProtection="1">
      <alignment horizontal="right" vertical="center"/>
    </xf>
    <xf numFmtId="0" fontId="4" fillId="2" borderId="29" xfId="0" applyFont="1" applyFill="1" applyBorder="1" applyAlignment="1" applyProtection="1">
      <alignment horizontal="right" vertical="center"/>
    </xf>
    <xf numFmtId="165" fontId="4" fillId="0" borderId="29" xfId="0" applyNumberFormat="1" applyFont="1" applyFill="1" applyBorder="1" applyAlignment="1" applyProtection="1">
      <alignment horizontal="left" vertical="center"/>
      <protection locked="0"/>
    </xf>
    <xf numFmtId="165" fontId="4" fillId="0" borderId="30" xfId="0" applyNumberFormat="1" applyFont="1" applyFill="1" applyBorder="1" applyAlignment="1" applyProtection="1">
      <alignment horizontal="left" vertical="center"/>
      <protection locked="0"/>
    </xf>
    <xf numFmtId="0" fontId="4" fillId="0" borderId="0" xfId="0" applyNumberFormat="1" applyFont="1" applyFill="1" applyBorder="1" applyAlignment="1" applyProtection="1">
      <alignment horizontal="left" vertical="center"/>
      <protection locked="0"/>
    </xf>
    <xf numFmtId="0" fontId="4" fillId="0" borderId="27" xfId="0" applyNumberFormat="1" applyFont="1" applyFill="1" applyBorder="1" applyAlignment="1" applyProtection="1">
      <alignment horizontal="left" vertical="center"/>
      <protection locked="0"/>
    </xf>
    <xf numFmtId="0" fontId="4" fillId="2" borderId="26" xfId="0" applyNumberFormat="1" applyFont="1" applyFill="1" applyBorder="1" applyAlignment="1" applyProtection="1">
      <alignment horizontal="right" vertical="center"/>
    </xf>
    <xf numFmtId="0" fontId="4" fillId="2" borderId="0" xfId="0" applyNumberFormat="1" applyFont="1" applyFill="1" applyBorder="1" applyAlignment="1" applyProtection="1">
      <alignment horizontal="right" vertical="center"/>
    </xf>
    <xf numFmtId="0" fontId="12" fillId="2" borderId="26" xfId="1" applyNumberFormat="1" applyFont="1" applyFill="1" applyBorder="1" applyAlignment="1" applyProtection="1">
      <alignment horizontal="right" vertical="center"/>
    </xf>
    <xf numFmtId="0" fontId="12" fillId="2" borderId="0" xfId="1" applyNumberFormat="1" applyFont="1" applyFill="1" applyBorder="1" applyAlignment="1" applyProtection="1">
      <alignment horizontal="right" vertical="center"/>
    </xf>
    <xf numFmtId="0" fontId="14" fillId="3" borderId="1" xfId="1" applyNumberFormat="1" applyFont="1" applyFill="1" applyBorder="1" applyAlignment="1" applyProtection="1">
      <alignment horizontal="center" vertical="center"/>
    </xf>
    <xf numFmtId="0" fontId="14" fillId="3" borderId="2" xfId="1" applyNumberFormat="1" applyFont="1" applyFill="1" applyBorder="1" applyAlignment="1" applyProtection="1">
      <alignment horizontal="center" vertical="center"/>
    </xf>
    <xf numFmtId="0" fontId="14" fillId="3" borderId="3" xfId="1" applyNumberFormat="1" applyFont="1" applyFill="1" applyBorder="1" applyAlignment="1" applyProtection="1">
      <alignment horizontal="center" vertical="center"/>
    </xf>
    <xf numFmtId="0" fontId="4" fillId="2" borderId="0" xfId="0" applyNumberFormat="1" applyFont="1" applyFill="1" applyAlignment="1" applyProtection="1">
      <alignment horizontal="left" vertical="center"/>
    </xf>
    <xf numFmtId="0" fontId="9" fillId="2" borderId="0" xfId="1" applyNumberFormat="1" applyFont="1" applyFill="1" applyBorder="1" applyAlignment="1" applyProtection="1">
      <alignment horizontal="left" vertical="center"/>
    </xf>
    <xf numFmtId="0" fontId="10" fillId="2" borderId="23" xfId="1" applyNumberFormat="1" applyFont="1" applyFill="1" applyBorder="1" applyAlignment="1" applyProtection="1">
      <alignment horizontal="right" vertical="center"/>
    </xf>
    <xf numFmtId="0" fontId="10" fillId="2" borderId="24" xfId="1"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left" vertical="center"/>
      <protection locked="0"/>
    </xf>
    <xf numFmtId="0" fontId="4" fillId="0" borderId="25" xfId="0" applyNumberFormat="1" applyFont="1" applyFill="1" applyBorder="1" applyAlignment="1" applyProtection="1">
      <alignment horizontal="left" vertical="center"/>
      <protection locked="0"/>
    </xf>
    <xf numFmtId="0" fontId="11" fillId="2" borderId="23" xfId="0" applyNumberFormat="1" applyFont="1" applyFill="1" applyBorder="1" applyAlignment="1" applyProtection="1">
      <alignment horizontal="right" vertical="center"/>
    </xf>
    <xf numFmtId="0" fontId="11" fillId="2" borderId="24" xfId="0" applyNumberFormat="1" applyFont="1" applyFill="1" applyBorder="1" applyAlignment="1" applyProtection="1">
      <alignment horizontal="right" vertical="center"/>
    </xf>
    <xf numFmtId="0" fontId="22" fillId="0" borderId="19" xfId="1" applyNumberFormat="1" applyFont="1" applyFill="1" applyBorder="1" applyAlignment="1" applyProtection="1">
      <alignment horizontal="left" vertical="center"/>
      <protection locked="0"/>
    </xf>
    <xf numFmtId="0" fontId="4" fillId="2" borderId="27" xfId="0" applyFont="1" applyFill="1" applyBorder="1" applyAlignment="1" applyProtection="1">
      <alignment horizontal="right" vertical="center"/>
    </xf>
    <xf numFmtId="0" fontId="4" fillId="2" borderId="0" xfId="0" applyFont="1" applyFill="1" applyAlignment="1" applyProtection="1">
      <alignment horizontal="left" vertical="center"/>
    </xf>
    <xf numFmtId="0" fontId="10" fillId="0" borderId="31" xfId="0" applyFont="1" applyFill="1" applyBorder="1" applyAlignment="1" applyProtection="1">
      <alignment horizontal="left" vertical="center"/>
      <protection locked="0"/>
    </xf>
    <xf numFmtId="0" fontId="10" fillId="0" borderId="32" xfId="0" applyFont="1" applyFill="1" applyBorder="1" applyAlignment="1" applyProtection="1">
      <alignment horizontal="left" vertical="center"/>
      <protection locked="0"/>
    </xf>
    <xf numFmtId="0" fontId="10" fillId="0" borderId="33" xfId="0" applyFont="1" applyFill="1" applyBorder="1" applyAlignment="1" applyProtection="1">
      <alignment horizontal="left" vertical="center"/>
      <protection locked="0"/>
    </xf>
    <xf numFmtId="49" fontId="10" fillId="2" borderId="0" xfId="1" applyNumberFormat="1" applyFont="1" applyFill="1" applyBorder="1" applyAlignment="1" applyProtection="1">
      <alignment horizontal="right" vertical="center"/>
    </xf>
    <xf numFmtId="0" fontId="12" fillId="0" borderId="0" xfId="0" applyFont="1" applyFill="1" applyBorder="1" applyAlignment="1" applyProtection="1">
      <alignment horizontal="left" vertical="center"/>
      <protection locked="0"/>
    </xf>
    <xf numFmtId="6" fontId="12" fillId="0" borderId="0" xfId="0" applyNumberFormat="1" applyFont="1" applyFill="1" applyBorder="1" applyAlignment="1" applyProtection="1">
      <alignment horizontal="left" vertical="center"/>
      <protection locked="0"/>
    </xf>
    <xf numFmtId="0" fontId="12" fillId="2" borderId="28" xfId="1" applyNumberFormat="1" applyFont="1" applyFill="1" applyBorder="1" applyAlignment="1" applyProtection="1">
      <alignment horizontal="right" vertical="center"/>
    </xf>
    <xf numFmtId="0" fontId="12" fillId="2" borderId="29" xfId="1" applyNumberFormat="1" applyFont="1" applyFill="1" applyBorder="1" applyAlignment="1" applyProtection="1">
      <alignment horizontal="right" vertical="center"/>
    </xf>
    <xf numFmtId="0" fontId="4" fillId="0" borderId="29" xfId="0" applyNumberFormat="1" applyFont="1" applyFill="1" applyBorder="1" applyAlignment="1" applyProtection="1">
      <alignment horizontal="left" vertical="center"/>
      <protection locked="0"/>
    </xf>
    <xf numFmtId="0" fontId="4" fillId="0" borderId="30" xfId="0" applyNumberFormat="1" applyFont="1" applyFill="1" applyBorder="1" applyAlignment="1" applyProtection="1">
      <alignment horizontal="left" vertical="center"/>
      <protection locked="0"/>
    </xf>
    <xf numFmtId="0" fontId="4" fillId="2" borderId="28" xfId="0" applyNumberFormat="1" applyFont="1" applyFill="1" applyBorder="1" applyAlignment="1" applyProtection="1">
      <alignment horizontal="right" vertical="center"/>
    </xf>
    <xf numFmtId="0" fontId="4" fillId="2" borderId="29" xfId="0" applyNumberFormat="1" applyFont="1" applyFill="1" applyBorder="1" applyAlignment="1" applyProtection="1">
      <alignment horizontal="right" vertical="center"/>
    </xf>
    <xf numFmtId="0" fontId="9" fillId="2" borderId="0" xfId="1" applyFont="1" applyFill="1" applyBorder="1" applyAlignment="1" applyProtection="1">
      <alignment horizontal="left" vertical="center"/>
    </xf>
    <xf numFmtId="0" fontId="22" fillId="0" borderId="19" xfId="1" applyNumberFormat="1" applyFont="1" applyFill="1" applyBorder="1" applyAlignment="1" applyProtection="1">
      <alignment horizontal="left" vertical="center"/>
    </xf>
    <xf numFmtId="0" fontId="12" fillId="0" borderId="10" xfId="1" applyNumberFormat="1" applyFont="1" applyFill="1" applyBorder="1" applyAlignment="1" applyProtection="1">
      <alignment horizontal="left" vertical="center"/>
      <protection locked="0"/>
    </xf>
    <xf numFmtId="0" fontId="12" fillId="0" borderId="11" xfId="1" applyNumberFormat="1" applyFont="1" applyFill="1" applyBorder="1" applyAlignment="1" applyProtection="1">
      <alignment horizontal="left" vertical="center"/>
      <protection locked="0"/>
    </xf>
    <xf numFmtId="0" fontId="12" fillId="0" borderId="12" xfId="1" applyNumberFormat="1" applyFont="1" applyFill="1" applyBorder="1" applyAlignment="1" applyProtection="1">
      <alignment horizontal="left" vertical="center"/>
      <protection locked="0"/>
    </xf>
    <xf numFmtId="0" fontId="20" fillId="0" borderId="0" xfId="2" applyNumberFormat="1" applyFont="1" applyFill="1" applyBorder="1" applyAlignment="1" applyProtection="1">
      <alignment horizontal="left" vertical="center"/>
      <protection locked="0"/>
    </xf>
    <xf numFmtId="0" fontId="20" fillId="0" borderId="27" xfId="2" applyNumberFormat="1" applyFont="1" applyFill="1" applyBorder="1" applyAlignment="1" applyProtection="1">
      <alignment horizontal="left" vertical="center"/>
      <protection locked="0"/>
    </xf>
    <xf numFmtId="165" fontId="12" fillId="0" borderId="13" xfId="1" applyNumberFormat="1" applyFont="1" applyFill="1" applyBorder="1" applyAlignment="1" applyProtection="1">
      <alignment horizontal="left" vertical="center"/>
      <protection locked="0"/>
    </xf>
    <xf numFmtId="165" fontId="12" fillId="0" borderId="14" xfId="1" applyNumberFormat="1" applyFont="1" applyFill="1" applyBorder="1" applyAlignment="1" applyProtection="1">
      <alignment horizontal="left" vertical="center"/>
      <protection locked="0"/>
    </xf>
    <xf numFmtId="165" fontId="12" fillId="0" borderId="15" xfId="1" applyNumberFormat="1" applyFont="1" applyFill="1" applyBorder="1" applyAlignment="1" applyProtection="1">
      <alignment horizontal="left" vertical="center"/>
      <protection locked="0"/>
    </xf>
    <xf numFmtId="165" fontId="12" fillId="0" borderId="16" xfId="1" applyNumberFormat="1" applyFont="1" applyFill="1" applyBorder="1" applyAlignment="1" applyProtection="1">
      <alignment horizontal="left" vertical="center"/>
      <protection locked="0"/>
    </xf>
    <xf numFmtId="165" fontId="12" fillId="0" borderId="17" xfId="1" applyNumberFormat="1" applyFont="1" applyFill="1" applyBorder="1" applyAlignment="1" applyProtection="1">
      <alignment horizontal="left" vertical="center"/>
      <protection locked="0"/>
    </xf>
    <xf numFmtId="165" fontId="12" fillId="0" borderId="18" xfId="1" applyNumberFormat="1" applyFont="1" applyFill="1" applyBorder="1" applyAlignment="1" applyProtection="1">
      <alignment horizontal="left" vertical="center"/>
      <protection locked="0"/>
    </xf>
    <xf numFmtId="0" fontId="3" fillId="3" borderId="0" xfId="0" applyNumberFormat="1" applyFont="1" applyFill="1" applyAlignment="1" applyProtection="1">
      <alignment horizontal="left" vertical="center" wrapText="1"/>
    </xf>
    <xf numFmtId="0" fontId="12" fillId="2" borderId="4" xfId="1" applyNumberFormat="1" applyFont="1" applyFill="1" applyBorder="1" applyAlignment="1" applyProtection="1">
      <alignment horizontal="right" vertical="center"/>
    </xf>
    <xf numFmtId="0" fontId="12" fillId="2" borderId="5" xfId="1" applyNumberFormat="1" applyFont="1" applyFill="1" applyBorder="1" applyAlignment="1" applyProtection="1">
      <alignment horizontal="right" vertical="center"/>
    </xf>
    <xf numFmtId="0" fontId="12" fillId="2" borderId="6" xfId="1" applyNumberFormat="1" applyFont="1" applyFill="1" applyBorder="1" applyAlignment="1" applyProtection="1">
      <alignment horizontal="right" vertical="center"/>
    </xf>
    <xf numFmtId="0" fontId="12" fillId="2" borderId="7" xfId="1" applyNumberFormat="1" applyFont="1" applyFill="1" applyBorder="1" applyAlignment="1" applyProtection="1">
      <alignment horizontal="right" vertical="center"/>
    </xf>
    <xf numFmtId="0" fontId="12" fillId="2" borderId="8" xfId="1" applyNumberFormat="1" applyFont="1" applyFill="1" applyBorder="1" applyAlignment="1" applyProtection="1">
      <alignment horizontal="right" vertical="center"/>
    </xf>
    <xf numFmtId="0" fontId="12" fillId="2" borderId="9" xfId="1" applyNumberFormat="1" applyFont="1" applyFill="1" applyBorder="1" applyAlignment="1" applyProtection="1">
      <alignment horizontal="right" vertical="center"/>
    </xf>
    <xf numFmtId="0" fontId="10" fillId="0" borderId="31"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49" fontId="10" fillId="2" borderId="0" xfId="1" applyNumberFormat="1" applyFont="1" applyFill="1" applyBorder="1" applyAlignment="1" applyProtection="1">
      <alignment horizontal="left" vertical="center"/>
    </xf>
    <xf numFmtId="49" fontId="12" fillId="2" borderId="26" xfId="1" applyNumberFormat="1" applyFont="1" applyFill="1" applyBorder="1" applyAlignment="1" applyProtection="1">
      <alignment horizontal="right" vertical="center"/>
    </xf>
    <xf numFmtId="49" fontId="12" fillId="2" borderId="0" xfId="1" applyNumberFormat="1" applyFont="1" applyFill="1" applyBorder="1" applyAlignment="1" applyProtection="1">
      <alignment horizontal="right" vertical="center"/>
    </xf>
    <xf numFmtId="0" fontId="4" fillId="0" borderId="24"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protection locked="0"/>
    </xf>
    <xf numFmtId="49" fontId="12" fillId="2" borderId="0" xfId="1" applyNumberFormat="1" applyFont="1" applyFill="1" applyBorder="1" applyAlignment="1" applyProtection="1">
      <alignment horizontal="left" vertical="center"/>
    </xf>
    <xf numFmtId="0" fontId="11" fillId="2" borderId="23" xfId="0" applyFont="1" applyFill="1" applyBorder="1" applyAlignment="1" applyProtection="1">
      <alignment horizontal="right" vertical="center"/>
    </xf>
    <xf numFmtId="0" fontId="11" fillId="2" borderId="24" xfId="0" applyFont="1" applyFill="1" applyBorder="1" applyAlignment="1" applyProtection="1">
      <alignment horizontal="right" vertical="center"/>
    </xf>
    <xf numFmtId="166" fontId="4" fillId="0" borderId="0" xfId="0" applyNumberFormat="1" applyFont="1" applyFill="1" applyBorder="1" applyAlignment="1" applyProtection="1">
      <alignment horizontal="left" vertical="center"/>
      <protection locked="0"/>
    </xf>
    <xf numFmtId="166" fontId="4" fillId="0" borderId="27" xfId="0" applyNumberFormat="1" applyFont="1" applyFill="1" applyBorder="1" applyAlignment="1" applyProtection="1">
      <alignment horizontal="left" vertical="center"/>
      <protection locked="0"/>
    </xf>
    <xf numFmtId="49" fontId="12" fillId="2" borderId="34" xfId="1" applyNumberFormat="1" applyFont="1" applyFill="1" applyBorder="1" applyAlignment="1" applyProtection="1">
      <alignment horizontal="left" vertical="top" wrapText="1"/>
      <protection locked="0"/>
    </xf>
    <xf numFmtId="49" fontId="12" fillId="2" borderId="35" xfId="1" applyNumberFormat="1" applyFont="1" applyFill="1" applyBorder="1" applyAlignment="1" applyProtection="1">
      <alignment horizontal="left" vertical="top" wrapText="1"/>
      <protection locked="0"/>
    </xf>
    <xf numFmtId="49" fontId="12" fillId="2" borderId="36" xfId="1" applyNumberFormat="1" applyFont="1" applyFill="1" applyBorder="1" applyAlignment="1" applyProtection="1">
      <alignment horizontal="left" vertical="top" wrapText="1"/>
      <protection locked="0"/>
    </xf>
    <xf numFmtId="49" fontId="12" fillId="2" borderId="37" xfId="1" applyNumberFormat="1" applyFont="1" applyFill="1" applyBorder="1" applyAlignment="1" applyProtection="1">
      <alignment horizontal="left" vertical="top" wrapText="1"/>
      <protection locked="0"/>
    </xf>
    <xf numFmtId="49" fontId="12" fillId="2" borderId="0" xfId="1" applyNumberFormat="1" applyFont="1" applyFill="1" applyBorder="1" applyAlignment="1" applyProtection="1">
      <alignment horizontal="left" vertical="top" wrapText="1"/>
      <protection locked="0"/>
    </xf>
    <xf numFmtId="49" fontId="12" fillId="2" borderId="38" xfId="1" applyNumberFormat="1" applyFont="1" applyFill="1" applyBorder="1" applyAlignment="1" applyProtection="1">
      <alignment horizontal="left" vertical="top" wrapText="1"/>
      <protection locked="0"/>
    </xf>
    <xf numFmtId="49" fontId="12" fillId="2" borderId="39" xfId="1" applyNumberFormat="1" applyFont="1" applyFill="1" applyBorder="1" applyAlignment="1" applyProtection="1">
      <alignment horizontal="left" vertical="top" wrapText="1"/>
      <protection locked="0"/>
    </xf>
    <xf numFmtId="49" fontId="12" fillId="2" borderId="40" xfId="1" applyNumberFormat="1" applyFont="1" applyFill="1" applyBorder="1" applyAlignment="1" applyProtection="1">
      <alignment horizontal="left" vertical="top" wrapText="1"/>
      <protection locked="0"/>
    </xf>
    <xf numFmtId="49" fontId="12" fillId="2" borderId="41" xfId="1" applyNumberFormat="1" applyFont="1" applyFill="1" applyBorder="1" applyAlignment="1" applyProtection="1">
      <alignment horizontal="left" vertical="top" wrapText="1"/>
      <protection locked="0"/>
    </xf>
    <xf numFmtId="44" fontId="11" fillId="0" borderId="20" xfId="0" applyNumberFormat="1" applyFont="1" applyBorder="1" applyAlignment="1">
      <alignment horizontal="center" vertical="center"/>
    </xf>
    <xf numFmtId="44" fontId="11" fillId="0" borderId="21" xfId="0" applyNumberFormat="1" applyFont="1" applyBorder="1" applyAlignment="1">
      <alignment horizontal="center" vertical="center"/>
    </xf>
    <xf numFmtId="49" fontId="12" fillId="2" borderId="28" xfId="1" applyNumberFormat="1" applyFont="1" applyFill="1" applyBorder="1" applyAlignment="1" applyProtection="1">
      <alignment horizontal="right" vertical="center"/>
    </xf>
    <xf numFmtId="49" fontId="12" fillId="2" borderId="29" xfId="1" applyNumberFormat="1" applyFont="1" applyFill="1" applyBorder="1" applyAlignment="1" applyProtection="1">
      <alignment horizontal="right" vertical="center"/>
    </xf>
    <xf numFmtId="0" fontId="4" fillId="0" borderId="29" xfId="0" applyFont="1" applyFill="1" applyBorder="1" applyAlignment="1" applyProtection="1">
      <alignment horizontal="left" vertical="center"/>
      <protection locked="0"/>
    </xf>
    <xf numFmtId="0" fontId="4" fillId="0" borderId="30" xfId="0" applyFont="1" applyFill="1" applyBorder="1" applyAlignment="1" applyProtection="1">
      <alignment horizontal="left" vertical="center"/>
      <protection locked="0"/>
    </xf>
    <xf numFmtId="0" fontId="11" fillId="0" borderId="28" xfId="0" applyFont="1" applyBorder="1" applyAlignment="1">
      <alignment horizontal="center" vertical="center" wrapText="1"/>
    </xf>
    <xf numFmtId="0" fontId="11" fillId="0" borderId="29" xfId="0" applyFont="1" applyBorder="1" applyAlignment="1">
      <alignment horizontal="center" vertical="center"/>
    </xf>
    <xf numFmtId="49" fontId="10" fillId="2" borderId="23" xfId="1" applyNumberFormat="1" applyFont="1" applyFill="1" applyBorder="1" applyAlignment="1" applyProtection="1">
      <alignment horizontal="right" vertical="center"/>
    </xf>
    <xf numFmtId="49" fontId="10" fillId="2" borderId="24" xfId="1" applyNumberFormat="1" applyFont="1" applyFill="1" applyBorder="1" applyAlignment="1" applyProtection="1">
      <alignment horizontal="right" vertical="center"/>
    </xf>
    <xf numFmtId="44" fontId="11" fillId="0" borderId="22" xfId="0" applyNumberFormat="1"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11" fillId="0" borderId="30" xfId="0" applyFont="1" applyBorder="1" applyAlignment="1">
      <alignment horizontal="center" vertical="center" wrapText="1"/>
    </xf>
    <xf numFmtId="0" fontId="12" fillId="2" borderId="52" xfId="1" applyNumberFormat="1" applyFont="1" applyFill="1" applyBorder="1" applyAlignment="1" applyProtection="1">
      <alignment horizontal="center" vertical="center"/>
    </xf>
    <xf numFmtId="0" fontId="12" fillId="2" borderId="0" xfId="1" applyNumberFormat="1" applyFont="1" applyFill="1" applyBorder="1" applyAlignment="1" applyProtection="1">
      <alignment horizontal="center" vertical="center"/>
    </xf>
    <xf numFmtId="0" fontId="24" fillId="2" borderId="49" xfId="1" applyNumberFormat="1" applyFont="1" applyFill="1" applyBorder="1" applyAlignment="1" applyProtection="1">
      <alignment horizontal="center" vertical="center" wrapText="1"/>
    </xf>
    <xf numFmtId="0" fontId="14" fillId="3" borderId="34" xfId="1" applyNumberFormat="1" applyFont="1" applyFill="1" applyBorder="1" applyAlignment="1" applyProtection="1">
      <alignment horizontal="center" vertical="center"/>
    </xf>
    <xf numFmtId="0" fontId="14" fillId="3" borderId="35" xfId="1" applyNumberFormat="1" applyFont="1" applyFill="1" applyBorder="1" applyAlignment="1" applyProtection="1">
      <alignment horizontal="center" vertical="center"/>
    </xf>
    <xf numFmtId="0" fontId="14" fillId="3" borderId="36" xfId="1" applyNumberFormat="1" applyFont="1" applyFill="1" applyBorder="1" applyAlignment="1" applyProtection="1">
      <alignment horizontal="center" vertical="center"/>
    </xf>
    <xf numFmtId="0" fontId="12" fillId="2" borderId="43" xfId="1" applyNumberFormat="1" applyFont="1" applyFill="1" applyBorder="1" applyAlignment="1" applyProtection="1">
      <alignment horizontal="right" vertical="center"/>
    </xf>
    <xf numFmtId="0" fontId="12" fillId="2" borderId="44" xfId="1" applyNumberFormat="1" applyFont="1" applyFill="1" applyBorder="1" applyAlignment="1" applyProtection="1">
      <alignment horizontal="right" vertical="center"/>
    </xf>
    <xf numFmtId="0" fontId="12" fillId="2" borderId="45" xfId="1" applyNumberFormat="1" applyFont="1" applyFill="1" applyBorder="1" applyAlignment="1" applyProtection="1">
      <alignment horizontal="right" vertical="center"/>
    </xf>
    <xf numFmtId="0" fontId="12" fillId="2" borderId="46" xfId="1" applyNumberFormat="1" applyFont="1" applyFill="1" applyBorder="1" applyAlignment="1" applyProtection="1">
      <alignment horizontal="right" vertical="center"/>
    </xf>
    <xf numFmtId="0" fontId="4" fillId="0" borderId="48" xfId="0" applyNumberFormat="1" applyFont="1" applyBorder="1" applyAlignment="1">
      <alignment horizontal="left"/>
    </xf>
    <xf numFmtId="0" fontId="4" fillId="0" borderId="49" xfId="0" applyNumberFormat="1" applyFont="1" applyBorder="1" applyAlignment="1">
      <alignment horizontal="left"/>
    </xf>
    <xf numFmtId="0" fontId="4" fillId="0" borderId="62" xfId="0" applyNumberFormat="1" applyFont="1" applyBorder="1" applyAlignment="1">
      <alignment horizontal="left"/>
    </xf>
    <xf numFmtId="165" fontId="12" fillId="0" borderId="51" xfId="1" applyNumberFormat="1" applyFont="1" applyFill="1" applyBorder="1" applyAlignment="1" applyProtection="1">
      <alignment horizontal="left" vertical="center"/>
      <protection locked="0"/>
    </xf>
    <xf numFmtId="165" fontId="12" fillId="0" borderId="52" xfId="1" applyNumberFormat="1" applyFont="1" applyFill="1" applyBorder="1" applyAlignment="1" applyProtection="1">
      <alignment horizontal="left" vertical="center"/>
      <protection locked="0"/>
    </xf>
    <xf numFmtId="165" fontId="12" fillId="0" borderId="63" xfId="1" applyNumberFormat="1" applyFont="1" applyFill="1" applyBorder="1" applyAlignment="1" applyProtection="1">
      <alignment horizontal="left" vertical="center"/>
      <protection locked="0"/>
    </xf>
    <xf numFmtId="0" fontId="4" fillId="0" borderId="51" xfId="0" applyNumberFormat="1" applyFont="1" applyBorder="1" applyAlignment="1">
      <alignment horizontal="left"/>
    </xf>
    <xf numFmtId="0" fontId="4" fillId="0" borderId="52" xfId="0" applyNumberFormat="1" applyFont="1" applyBorder="1" applyAlignment="1">
      <alignment horizontal="left"/>
    </xf>
    <xf numFmtId="0" fontId="4" fillId="0" borderId="63" xfId="0" applyNumberFormat="1" applyFont="1" applyBorder="1" applyAlignment="1">
      <alignment horizontal="left"/>
    </xf>
    <xf numFmtId="0" fontId="4" fillId="0" borderId="47" xfId="0" applyNumberFormat="1" applyFont="1" applyBorder="1" applyAlignment="1">
      <alignment horizontal="left"/>
    </xf>
    <xf numFmtId="0" fontId="4" fillId="0" borderId="40" xfId="0" applyNumberFormat="1" applyFont="1" applyBorder="1" applyAlignment="1">
      <alignment horizontal="left"/>
    </xf>
    <xf numFmtId="0" fontId="4" fillId="0" borderId="64" xfId="0" applyNumberFormat="1" applyFont="1" applyBorder="1" applyAlignment="1">
      <alignment horizontal="left"/>
    </xf>
    <xf numFmtId="0" fontId="12" fillId="0" borderId="56" xfId="1" applyNumberFormat="1" applyFont="1" applyFill="1" applyBorder="1" applyAlignment="1" applyProtection="1">
      <alignment horizontal="center" vertical="center"/>
    </xf>
    <xf numFmtId="0" fontId="12" fillId="0" borderId="49" xfId="1" applyNumberFormat="1" applyFont="1" applyFill="1" applyBorder="1" applyAlignment="1" applyProtection="1">
      <alignment horizontal="center" vertical="center"/>
    </xf>
    <xf numFmtId="0" fontId="12" fillId="0" borderId="52" xfId="1" applyNumberFormat="1" applyFont="1" applyFill="1" applyBorder="1" applyAlignment="1" applyProtection="1">
      <alignment horizontal="center" vertical="center"/>
    </xf>
    <xf numFmtId="0" fontId="12" fillId="0" borderId="55" xfId="1" applyNumberFormat="1" applyFont="1" applyFill="1" applyBorder="1" applyAlignment="1" applyProtection="1">
      <alignment horizontal="center" vertical="center"/>
    </xf>
    <xf numFmtId="0" fontId="24" fillId="0" borderId="65" xfId="0" applyNumberFormat="1" applyFont="1" applyFill="1" applyBorder="1" applyAlignment="1">
      <alignment horizontal="center" vertical="center" wrapText="1"/>
    </xf>
    <xf numFmtId="0" fontId="24" fillId="0" borderId="56" xfId="1" applyNumberFormat="1" applyFont="1" applyFill="1" applyBorder="1" applyAlignment="1" applyProtection="1">
      <alignment horizontal="center" vertical="center" wrapText="1"/>
    </xf>
    <xf numFmtId="0" fontId="24" fillId="0" borderId="49" xfId="1" applyNumberFormat="1" applyFont="1" applyFill="1" applyBorder="1" applyAlignment="1" applyProtection="1">
      <alignment horizontal="center" vertical="center" wrapText="1"/>
    </xf>
    <xf numFmtId="0" fontId="24" fillId="0" borderId="57" xfId="1" applyNumberFormat="1" applyFont="1" applyFill="1" applyBorder="1" applyAlignment="1" applyProtection="1">
      <alignment horizontal="center" vertical="center" wrapText="1"/>
    </xf>
    <xf numFmtId="0" fontId="24" fillId="2" borderId="13" xfId="1" applyNumberFormat="1" applyFont="1" applyFill="1" applyBorder="1" applyAlignment="1" applyProtection="1">
      <alignment horizontal="center" vertical="center" wrapText="1"/>
    </xf>
    <xf numFmtId="0" fontId="24" fillId="2" borderId="7" xfId="1" applyNumberFormat="1" applyFont="1" applyFill="1" applyBorder="1" applyAlignment="1" applyProtection="1">
      <alignment horizontal="center" vertical="center" wrapText="1"/>
    </xf>
    <xf numFmtId="0" fontId="24" fillId="2" borderId="58" xfId="1" applyNumberFormat="1" applyFont="1" applyFill="1" applyBorder="1" applyAlignment="1" applyProtection="1">
      <alignment horizontal="center" vertical="center" wrapText="1"/>
    </xf>
    <xf numFmtId="0" fontId="24" fillId="2" borderId="59" xfId="1" applyNumberFormat="1" applyFont="1" applyFill="1" applyBorder="1" applyAlignment="1" applyProtection="1">
      <alignment horizontal="center" vertical="center" wrapText="1"/>
    </xf>
    <xf numFmtId="0" fontId="24" fillId="2" borderId="56" xfId="1" applyNumberFormat="1" applyFont="1" applyFill="1" applyBorder="1" applyAlignment="1" applyProtection="1">
      <alignment horizontal="center" vertical="center" wrapText="1"/>
    </xf>
    <xf numFmtId="0" fontId="24" fillId="2" borderId="57" xfId="1" applyNumberFormat="1" applyFont="1" applyFill="1" applyBorder="1" applyAlignment="1" applyProtection="1">
      <alignment horizontal="center" vertical="center" wrapText="1"/>
    </xf>
    <xf numFmtId="0" fontId="24" fillId="0" borderId="65" xfId="0" applyNumberFormat="1" applyFont="1" applyFill="1" applyBorder="1" applyAlignment="1">
      <alignment horizontal="center" vertical="center"/>
    </xf>
    <xf numFmtId="0" fontId="24" fillId="2" borderId="66" xfId="1" applyNumberFormat="1" applyFont="1" applyFill="1" applyBorder="1" applyAlignment="1" applyProtection="1">
      <alignment horizontal="center" vertical="center" wrapText="1"/>
    </xf>
    <xf numFmtId="0" fontId="24" fillId="2" borderId="67" xfId="1" applyNumberFormat="1" applyFont="1" applyFill="1" applyBorder="1" applyAlignment="1" applyProtection="1">
      <alignment horizontal="center" vertical="center" wrapText="1"/>
    </xf>
    <xf numFmtId="0" fontId="24" fillId="2" borderId="68" xfId="1" applyNumberFormat="1" applyFont="1" applyFill="1" applyBorder="1" applyAlignment="1" applyProtection="1">
      <alignment horizontal="center" vertical="center" wrapText="1"/>
    </xf>
    <xf numFmtId="0" fontId="24" fillId="2" borderId="61" xfId="1" applyNumberFormat="1" applyFont="1" applyFill="1" applyBorder="1" applyAlignment="1" applyProtection="1">
      <alignment horizontal="center" vertical="center" wrapText="1"/>
    </xf>
    <xf numFmtId="0" fontId="12" fillId="2" borderId="54" xfId="1" applyNumberFormat="1" applyFont="1" applyFill="1" applyBorder="1" applyAlignment="1" applyProtection="1">
      <alignment horizontal="center" vertical="center"/>
    </xf>
    <xf numFmtId="0" fontId="24" fillId="2" borderId="60" xfId="1" applyNumberFormat="1" applyFont="1" applyFill="1" applyBorder="1" applyAlignment="1" applyProtection="1">
      <alignment horizontal="center" vertical="center" wrapText="1"/>
    </xf>
    <xf numFmtId="0" fontId="12" fillId="2" borderId="55" xfId="1" applyNumberFormat="1" applyFont="1" applyFill="1" applyBorder="1" applyAlignment="1" applyProtection="1">
      <alignment horizontal="center" vertical="center"/>
    </xf>
    <xf numFmtId="0" fontId="12" fillId="0" borderId="54" xfId="1" applyNumberFormat="1" applyFont="1" applyFill="1" applyBorder="1" applyAlignment="1" applyProtection="1">
      <alignment horizontal="center" vertical="center"/>
    </xf>
    <xf numFmtId="0" fontId="24" fillId="0" borderId="69" xfId="0" applyNumberFormat="1" applyFont="1" applyFill="1" applyBorder="1" applyAlignment="1">
      <alignment horizontal="center" vertical="center" wrapText="1"/>
    </xf>
    <xf numFmtId="0" fontId="24" fillId="0" borderId="70" xfId="0" applyNumberFormat="1" applyFont="1" applyFill="1" applyBorder="1" applyAlignment="1">
      <alignment horizontal="center" vertical="center" wrapText="1"/>
    </xf>
    <xf numFmtId="0" fontId="24" fillId="0" borderId="56" xfId="0" applyNumberFormat="1" applyFont="1" applyFill="1" applyBorder="1" applyAlignment="1">
      <alignment horizontal="center" vertical="center" wrapText="1"/>
    </xf>
    <xf numFmtId="0" fontId="24" fillId="0" borderId="57" xfId="0" applyNumberFormat="1" applyFont="1" applyFill="1" applyBorder="1" applyAlignment="1">
      <alignment horizontal="center" vertical="center" wrapText="1"/>
    </xf>
    <xf numFmtId="0" fontId="4" fillId="0" borderId="50" xfId="0" applyNumberFormat="1" applyFont="1" applyBorder="1" applyAlignment="1">
      <alignment horizontal="left"/>
    </xf>
    <xf numFmtId="0" fontId="12" fillId="0" borderId="51" xfId="1" applyNumberFormat="1" applyFont="1" applyFill="1" applyBorder="1" applyAlignment="1" applyProtection="1">
      <alignment horizontal="left" vertical="center"/>
      <protection locked="0"/>
    </xf>
    <xf numFmtId="0" fontId="12" fillId="0" borderId="52" xfId="1" applyNumberFormat="1" applyFont="1" applyFill="1" applyBorder="1" applyAlignment="1" applyProtection="1">
      <alignment horizontal="left" vertical="center"/>
      <protection locked="0"/>
    </xf>
    <xf numFmtId="0" fontId="12" fillId="0" borderId="63" xfId="1" applyNumberFormat="1" applyFont="1" applyFill="1" applyBorder="1" applyAlignment="1" applyProtection="1">
      <alignment horizontal="left" vertical="center"/>
      <protection locked="0"/>
    </xf>
    <xf numFmtId="0" fontId="4" fillId="0" borderId="53" xfId="0" applyNumberFormat="1" applyFont="1" applyBorder="1" applyAlignment="1">
      <alignment horizontal="left"/>
    </xf>
    <xf numFmtId="0" fontId="12" fillId="2" borderId="49" xfId="1" applyNumberFormat="1" applyFont="1" applyFill="1" applyBorder="1" applyAlignment="1" applyProtection="1">
      <alignment horizontal="center" vertical="center"/>
    </xf>
    <xf numFmtId="0" fontId="24" fillId="0" borderId="54" xfId="0" applyNumberFormat="1" applyFont="1" applyFill="1" applyBorder="1" applyAlignment="1">
      <alignment horizontal="center" vertical="center"/>
    </xf>
    <xf numFmtId="0" fontId="24" fillId="0" borderId="52" xfId="0" applyNumberFormat="1" applyFont="1" applyFill="1" applyBorder="1" applyAlignment="1">
      <alignment horizontal="center" vertical="center"/>
    </xf>
    <xf numFmtId="0" fontId="24" fillId="0" borderId="55" xfId="0" applyNumberFormat="1" applyFont="1" applyFill="1" applyBorder="1" applyAlignment="1">
      <alignment horizontal="center" vertical="center"/>
    </xf>
    <xf numFmtId="0" fontId="24" fillId="0" borderId="54" xfId="1" applyNumberFormat="1" applyFont="1" applyFill="1" applyBorder="1" applyAlignment="1" applyProtection="1">
      <alignment horizontal="center" vertical="center" wrapText="1"/>
    </xf>
    <xf numFmtId="0" fontId="24" fillId="0" borderId="52" xfId="1" applyNumberFormat="1" applyFont="1" applyFill="1" applyBorder="1" applyAlignment="1" applyProtection="1">
      <alignment horizontal="center" vertical="center" wrapText="1"/>
    </xf>
    <xf numFmtId="0" fontId="16" fillId="0" borderId="0" xfId="0" applyFont="1" applyBorder="1" applyAlignment="1"/>
    <xf numFmtId="0" fontId="0" fillId="0" borderId="0" xfId="0" applyAlignment="1"/>
  </cellXfs>
  <cellStyles count="5">
    <cellStyle name="% 3" xfId="1" xr:uid="{00000000-0005-0000-0000-000000000000}"/>
    <cellStyle name="Lien hypertexte" xfId="2" builtinId="8"/>
    <cellStyle name="Milliers" xfId="3" builtinId="3"/>
    <cellStyle name="Monétaire" xfId="4" builtinId="4"/>
    <cellStyle name="Normal" xfId="0" builtinId="0"/>
  </cellStyles>
  <dxfs count="0"/>
  <tableStyles count="0" defaultTableStyle="TableStyleMedium2" defaultPivotStyle="PivotStyleLight16"/>
  <colors>
    <mruColors>
      <color rgb="FF1F7A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226076</xdr:colOff>
      <xdr:row>5</xdr:row>
      <xdr:rowOff>332809</xdr:rowOff>
    </xdr:from>
    <xdr:to>
      <xdr:col>19</xdr:col>
      <xdr:colOff>761884</xdr:colOff>
      <xdr:row>7</xdr:row>
      <xdr:rowOff>212000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31683" y="2169773"/>
          <a:ext cx="2821809" cy="7149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487680</xdr:colOff>
          <xdr:row>98</xdr:row>
          <xdr:rowOff>144780</xdr:rowOff>
        </xdr:from>
        <xdr:to>
          <xdr:col>3</xdr:col>
          <xdr:colOff>19050</xdr:colOff>
          <xdr:row>99</xdr:row>
          <xdr:rowOff>167640</xdr:rowOff>
        </xdr:to>
        <xdr:sp macro="" textlink="">
          <xdr:nvSpPr>
            <xdr:cNvPr id="1031" name="Check Box 4"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bruno.maugendre@altitudeinfra.f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10"/>
  <sheetViews>
    <sheetView showGridLines="0" tabSelected="1" zoomScale="70" zoomScaleNormal="70" workbookViewId="0">
      <selection activeCell="O2" sqref="O2:T2"/>
    </sheetView>
  </sheetViews>
  <sheetFormatPr baseColWidth="10" defaultColWidth="11.44140625" defaultRowHeight="13.8"/>
  <cols>
    <col min="1" max="1" width="11.44140625" style="7" customWidth="1"/>
    <col min="2" max="3" width="11.44140625" style="7"/>
    <col min="4" max="4" width="11.33203125" style="7" customWidth="1"/>
    <col min="5" max="12" width="11.44140625" style="7"/>
    <col min="13" max="13" width="18.33203125" style="7" bestFit="1" customWidth="1"/>
    <col min="14" max="14" width="11.44140625" style="7" customWidth="1"/>
    <col min="15" max="16" width="11.44140625" style="7"/>
    <col min="17" max="17" width="11.44140625" style="7" customWidth="1"/>
    <col min="18" max="20" width="11.44140625" style="7"/>
    <col min="21" max="21" width="2.44140625" style="7" bestFit="1" customWidth="1"/>
    <col min="22" max="16384" width="11.44140625" style="7"/>
  </cols>
  <sheetData>
    <row r="1" spans="1:23" ht="27" customHeight="1">
      <c r="A1" s="196" t="s">
        <v>494</v>
      </c>
      <c r="B1" s="196"/>
      <c r="C1" s="196"/>
      <c r="D1" s="196"/>
      <c r="E1" s="196"/>
      <c r="F1" s="196"/>
      <c r="G1" s="196"/>
      <c r="H1" s="196"/>
      <c r="I1" s="196"/>
      <c r="J1" s="79"/>
      <c r="K1" s="95"/>
      <c r="L1" s="95"/>
      <c r="M1" s="157" t="s">
        <v>15</v>
      </c>
      <c r="N1" s="158"/>
      <c r="O1" s="158"/>
      <c r="P1" s="158"/>
      <c r="Q1" s="158"/>
      <c r="R1" s="158"/>
      <c r="S1" s="158"/>
      <c r="T1" s="159"/>
      <c r="U1" s="84"/>
      <c r="V1" s="84"/>
      <c r="W1" s="84"/>
    </row>
    <row r="2" spans="1:23" ht="27" customHeight="1">
      <c r="A2" s="196"/>
      <c r="B2" s="196"/>
      <c r="C2" s="196"/>
      <c r="D2" s="196"/>
      <c r="E2" s="196"/>
      <c r="F2" s="196"/>
      <c r="G2" s="196"/>
      <c r="H2" s="196"/>
      <c r="I2" s="196"/>
      <c r="J2" s="79"/>
      <c r="K2" s="96"/>
      <c r="L2" s="96"/>
      <c r="M2" s="197" t="s">
        <v>7</v>
      </c>
      <c r="N2" s="198"/>
      <c r="O2" s="185"/>
      <c r="P2" s="186"/>
      <c r="Q2" s="186"/>
      <c r="R2" s="186"/>
      <c r="S2" s="186"/>
      <c r="T2" s="187"/>
      <c r="U2" s="97" t="str">
        <f>IF(O2="","#","")</f>
        <v>#</v>
      </c>
      <c r="V2" s="84"/>
      <c r="W2" s="84"/>
    </row>
    <row r="3" spans="1:23" ht="27" customHeight="1">
      <c r="A3" s="196"/>
      <c r="B3" s="196"/>
      <c r="C3" s="196"/>
      <c r="D3" s="196"/>
      <c r="E3" s="196"/>
      <c r="F3" s="196"/>
      <c r="G3" s="196"/>
      <c r="H3" s="196"/>
      <c r="I3" s="196"/>
      <c r="J3" s="79"/>
      <c r="K3" s="98"/>
      <c r="L3" s="98"/>
      <c r="M3" s="199" t="s">
        <v>0</v>
      </c>
      <c r="N3" s="200"/>
      <c r="O3" s="190" t="str">
        <f>IFERROR(VLOOKUP($O$2,Liste!$AC:$AJ,6,FALSE),"")</f>
        <v/>
      </c>
      <c r="P3" s="191"/>
      <c r="Q3" s="191"/>
      <c r="R3" s="191"/>
      <c r="S3" s="191"/>
      <c r="T3" s="192"/>
      <c r="U3" s="84"/>
      <c r="V3" s="84"/>
      <c r="W3" s="84"/>
    </row>
    <row r="4" spans="1:23" ht="27" customHeight="1">
      <c r="A4" s="196"/>
      <c r="B4" s="196"/>
      <c r="C4" s="196"/>
      <c r="D4" s="196"/>
      <c r="E4" s="196"/>
      <c r="F4" s="196"/>
      <c r="G4" s="196"/>
      <c r="H4" s="196"/>
      <c r="I4" s="196"/>
      <c r="J4" s="79"/>
      <c r="K4" s="98"/>
      <c r="L4" s="98"/>
      <c r="M4" s="199" t="s">
        <v>1</v>
      </c>
      <c r="N4" s="200"/>
      <c r="O4" s="190" t="str">
        <f>IFERROR(VLOOKUP($O$2,Liste!$AC:$AJ,4,FALSE),"")</f>
        <v/>
      </c>
      <c r="P4" s="191"/>
      <c r="Q4" s="191"/>
      <c r="R4" s="191"/>
      <c r="S4" s="191"/>
      <c r="T4" s="192"/>
      <c r="U4" s="84"/>
      <c r="V4" s="84"/>
      <c r="W4" s="84"/>
    </row>
    <row r="5" spans="1:23" ht="27" customHeight="1">
      <c r="A5" s="196"/>
      <c r="B5" s="196"/>
      <c r="C5" s="196"/>
      <c r="D5" s="196"/>
      <c r="E5" s="196"/>
      <c r="F5" s="196"/>
      <c r="G5" s="196"/>
      <c r="H5" s="196"/>
      <c r="I5" s="196"/>
      <c r="J5" s="108" t="s">
        <v>596</v>
      </c>
      <c r="K5" s="98"/>
      <c r="L5" s="98"/>
      <c r="M5" s="201" t="s">
        <v>104</v>
      </c>
      <c r="N5" s="202"/>
      <c r="O5" s="193"/>
      <c r="P5" s="194"/>
      <c r="Q5" s="194"/>
      <c r="R5" s="194"/>
      <c r="S5" s="194"/>
      <c r="T5" s="195"/>
      <c r="U5" s="97" t="str">
        <f>IF(O5="","#","")</f>
        <v>#</v>
      </c>
      <c r="V5" s="84"/>
      <c r="W5" s="84"/>
    </row>
    <row r="6" spans="1:23" ht="45">
      <c r="A6" s="99"/>
      <c r="B6" s="99"/>
      <c r="C6" s="99"/>
      <c r="D6" s="99"/>
      <c r="E6" s="99"/>
      <c r="F6" s="99"/>
      <c r="G6" s="99"/>
      <c r="H6" s="99"/>
      <c r="I6" s="99"/>
      <c r="J6" s="99"/>
      <c r="K6" s="100"/>
      <c r="L6" s="100"/>
      <c r="M6" s="100"/>
      <c r="N6" s="100"/>
      <c r="O6" s="100"/>
      <c r="P6" s="100"/>
      <c r="Q6" s="100"/>
      <c r="R6" s="100"/>
      <c r="S6" s="100"/>
      <c r="T6" s="101"/>
      <c r="U6" s="84"/>
      <c r="V6" s="84"/>
      <c r="W6" s="84"/>
    </row>
    <row r="7" spans="1:23" ht="21">
      <c r="A7" s="160" t="s">
        <v>2</v>
      </c>
      <c r="B7" s="160"/>
      <c r="C7" s="160"/>
      <c r="D7" s="160"/>
      <c r="E7" s="160"/>
      <c r="F7" s="160"/>
      <c r="G7" s="160"/>
      <c r="H7" s="160"/>
      <c r="I7" s="160"/>
      <c r="J7" s="160"/>
      <c r="K7" s="102"/>
      <c r="L7" s="102"/>
      <c r="M7" s="102"/>
      <c r="N7" s="102"/>
      <c r="O7" s="102"/>
      <c r="P7" s="102"/>
      <c r="Q7" s="102"/>
      <c r="R7" s="102"/>
      <c r="S7" s="95"/>
      <c r="T7" s="95"/>
      <c r="U7" s="84"/>
      <c r="V7" s="84"/>
      <c r="W7" s="84"/>
    </row>
    <row r="8" spans="1:23" ht="21">
      <c r="A8" s="84"/>
      <c r="B8" s="95"/>
      <c r="C8" s="95"/>
      <c r="D8" s="95"/>
      <c r="E8" s="95"/>
      <c r="F8" s="95"/>
      <c r="G8" s="95"/>
      <c r="H8" s="95"/>
      <c r="I8" s="95"/>
      <c r="J8" s="95"/>
      <c r="K8" s="95"/>
      <c r="L8" s="95"/>
      <c r="M8" s="103"/>
      <c r="N8" s="95"/>
      <c r="O8" s="95"/>
      <c r="P8" s="95"/>
      <c r="Q8" s="95"/>
      <c r="R8" s="95"/>
      <c r="S8" s="95"/>
      <c r="T8" s="95"/>
      <c r="U8" s="84"/>
      <c r="V8" s="84"/>
      <c r="W8" s="84"/>
    </row>
    <row r="9" spans="1:23" ht="28.8" thickBot="1">
      <c r="A9" s="82" t="s">
        <v>3</v>
      </c>
      <c r="B9" s="82"/>
      <c r="C9" s="168"/>
      <c r="D9" s="168"/>
      <c r="E9" s="168"/>
      <c r="F9" s="168"/>
      <c r="G9" s="168"/>
      <c r="H9" s="168"/>
      <c r="I9" s="168"/>
      <c r="J9" s="168"/>
      <c r="K9" s="168"/>
      <c r="L9" s="168"/>
      <c r="M9" s="168"/>
      <c r="N9" s="168"/>
      <c r="O9" s="168"/>
      <c r="P9" s="168"/>
      <c r="Q9" s="168"/>
      <c r="R9" s="168"/>
      <c r="S9" s="168"/>
      <c r="T9" s="168"/>
      <c r="U9" s="97" t="str">
        <f>IF(C9="","#","")</f>
        <v>#</v>
      </c>
      <c r="V9" s="84"/>
      <c r="W9" s="84"/>
    </row>
    <row r="10" spans="1:23" ht="27.6">
      <c r="A10" s="161"/>
      <c r="B10" s="161"/>
      <c r="C10" s="161"/>
      <c r="D10" s="161"/>
      <c r="E10" s="161"/>
      <c r="F10" s="161"/>
      <c r="G10" s="161"/>
      <c r="H10" s="161"/>
      <c r="I10" s="161"/>
      <c r="J10" s="161"/>
      <c r="K10" s="161"/>
      <c r="L10" s="161"/>
      <c r="M10" s="161"/>
      <c r="N10" s="161"/>
      <c r="O10" s="161"/>
      <c r="P10" s="161"/>
      <c r="Q10" s="161"/>
      <c r="R10" s="161"/>
      <c r="S10" s="161"/>
      <c r="T10" s="161"/>
      <c r="U10" s="84"/>
      <c r="V10" s="84"/>
      <c r="W10" s="84"/>
    </row>
    <row r="11" spans="1:23" ht="16.8">
      <c r="A11" s="104"/>
      <c r="B11" s="162" t="s">
        <v>4</v>
      </c>
      <c r="C11" s="163"/>
      <c r="D11" s="163"/>
      <c r="E11" s="164" t="str">
        <f>IFERROR(VLOOKUP($C$9,Liste!$AZ:$BF,2,FALSE),"")</f>
        <v/>
      </c>
      <c r="F11" s="164"/>
      <c r="G11" s="164"/>
      <c r="H11" s="164"/>
      <c r="I11" s="164"/>
      <c r="J11" s="165"/>
      <c r="K11" s="105"/>
      <c r="L11" s="166" t="s">
        <v>5</v>
      </c>
      <c r="M11" s="167"/>
      <c r="N11" s="164"/>
      <c r="O11" s="164"/>
      <c r="P11" s="164"/>
      <c r="Q11" s="164"/>
      <c r="R11" s="164"/>
      <c r="S11" s="164"/>
      <c r="T11" s="165"/>
      <c r="U11" s="84"/>
      <c r="V11" s="84"/>
      <c r="W11" s="84"/>
    </row>
    <row r="12" spans="1:23" ht="16.8">
      <c r="A12" s="104"/>
      <c r="B12" s="155" t="s">
        <v>6</v>
      </c>
      <c r="C12" s="156"/>
      <c r="D12" s="156"/>
      <c r="E12" s="151" t="str">
        <f>IFERROR(VLOOKUP($C$9,Liste!$AZ:$BF,3,FALSE),"")</f>
        <v/>
      </c>
      <c r="F12" s="151"/>
      <c r="G12" s="151"/>
      <c r="H12" s="151"/>
      <c r="I12" s="151"/>
      <c r="J12" s="152"/>
      <c r="K12" s="106"/>
      <c r="L12" s="153" t="s">
        <v>7</v>
      </c>
      <c r="M12" s="154"/>
      <c r="N12" s="151"/>
      <c r="O12" s="151"/>
      <c r="P12" s="151"/>
      <c r="Q12" s="151"/>
      <c r="R12" s="151"/>
      <c r="S12" s="151"/>
      <c r="T12" s="152"/>
      <c r="U12" s="97" t="str">
        <f>IF(N12="","#","")</f>
        <v>#</v>
      </c>
      <c r="V12" s="84"/>
      <c r="W12" s="84"/>
    </row>
    <row r="13" spans="1:23" ht="16.8">
      <c r="A13" s="104"/>
      <c r="B13" s="155" t="s">
        <v>17</v>
      </c>
      <c r="C13" s="156"/>
      <c r="D13" s="156"/>
      <c r="E13" s="151" t="str">
        <f>IFERROR(VLOOKUP($C$9,Liste!$AZ:$BF,4,FALSE),"")</f>
        <v/>
      </c>
      <c r="F13" s="151"/>
      <c r="G13" s="151"/>
      <c r="H13" s="151"/>
      <c r="I13" s="151"/>
      <c r="J13" s="152"/>
      <c r="K13" s="106"/>
      <c r="L13" s="153" t="s">
        <v>9</v>
      </c>
      <c r="M13" s="154"/>
      <c r="N13" s="151"/>
      <c r="O13" s="151"/>
      <c r="P13" s="151"/>
      <c r="Q13" s="151"/>
      <c r="R13" s="151"/>
      <c r="S13" s="151"/>
      <c r="T13" s="152"/>
      <c r="U13" s="97" t="str">
        <f>IF(N13="","#","")</f>
        <v>#</v>
      </c>
      <c r="V13" s="84"/>
      <c r="W13" s="84"/>
    </row>
    <row r="14" spans="1:23" ht="16.8">
      <c r="A14" s="104"/>
      <c r="B14" s="155" t="s">
        <v>8</v>
      </c>
      <c r="C14" s="156"/>
      <c r="D14" s="156"/>
      <c r="E14" s="151" t="str">
        <f>IFERROR(VLOOKUP($C$9,Liste!$AZ:$BF,5,FALSE),"")</f>
        <v/>
      </c>
      <c r="F14" s="151"/>
      <c r="G14" s="151"/>
      <c r="H14" s="151"/>
      <c r="I14" s="151"/>
      <c r="J14" s="152"/>
      <c r="K14" s="106"/>
      <c r="L14" s="153" t="s">
        <v>11</v>
      </c>
      <c r="M14" s="154"/>
      <c r="N14" s="188"/>
      <c r="O14" s="188"/>
      <c r="P14" s="188"/>
      <c r="Q14" s="188"/>
      <c r="R14" s="188"/>
      <c r="S14" s="188"/>
      <c r="T14" s="189"/>
      <c r="U14" s="97" t="str">
        <f>IF(N14="","#","")</f>
        <v>#</v>
      </c>
      <c r="V14" s="84"/>
      <c r="W14" s="84"/>
    </row>
    <row r="15" spans="1:23" ht="16.8">
      <c r="A15" s="104"/>
      <c r="B15" s="155" t="s">
        <v>10</v>
      </c>
      <c r="C15" s="156"/>
      <c r="D15" s="156"/>
      <c r="E15" s="151" t="str">
        <f>IFERROR(VLOOKUP($C$9,Liste!$AZ:$BF,6,FALSE),"")</f>
        <v/>
      </c>
      <c r="F15" s="151"/>
      <c r="G15" s="151"/>
      <c r="H15" s="151"/>
      <c r="I15" s="151"/>
      <c r="J15" s="152"/>
      <c r="K15" s="106"/>
      <c r="L15" s="153" t="s">
        <v>13</v>
      </c>
      <c r="M15" s="154"/>
      <c r="N15" s="151"/>
      <c r="O15" s="151"/>
      <c r="P15" s="151"/>
      <c r="Q15" s="151"/>
      <c r="R15" s="151"/>
      <c r="S15" s="151"/>
      <c r="T15" s="152"/>
      <c r="U15" s="97" t="str">
        <f>IF(AND(N15="",N16=""),"#","")</f>
        <v>#</v>
      </c>
      <c r="V15" s="84"/>
      <c r="W15" s="84"/>
    </row>
    <row r="16" spans="1:23" ht="16.8">
      <c r="A16" s="104"/>
      <c r="B16" s="177" t="s">
        <v>12</v>
      </c>
      <c r="C16" s="178"/>
      <c r="D16" s="178"/>
      <c r="E16" s="179" t="str">
        <f>IFERROR(VLOOKUP($C$9,Liste!$AZ:$BF,7,FALSE),"")</f>
        <v/>
      </c>
      <c r="F16" s="179"/>
      <c r="G16" s="179"/>
      <c r="H16" s="179"/>
      <c r="I16" s="179"/>
      <c r="J16" s="180"/>
      <c r="K16" s="106"/>
      <c r="L16" s="181" t="s">
        <v>14</v>
      </c>
      <c r="M16" s="182"/>
      <c r="N16" s="179"/>
      <c r="O16" s="179"/>
      <c r="P16" s="179"/>
      <c r="Q16" s="179"/>
      <c r="R16" s="179"/>
      <c r="S16" s="179"/>
      <c r="T16" s="180"/>
      <c r="U16" s="97" t="str">
        <f>IF(AND(N15="",N16=""),"#","")</f>
        <v>#</v>
      </c>
      <c r="V16" s="84"/>
      <c r="W16" s="84"/>
    </row>
    <row r="17" spans="1:23" ht="16.8">
      <c r="A17" s="160"/>
      <c r="B17" s="160"/>
      <c r="C17" s="160"/>
      <c r="D17" s="160"/>
      <c r="E17" s="160"/>
      <c r="F17" s="160"/>
      <c r="G17" s="160"/>
      <c r="H17" s="160"/>
      <c r="I17" s="160"/>
      <c r="J17" s="160"/>
      <c r="K17" s="160"/>
      <c r="L17" s="160"/>
      <c r="M17" s="160"/>
      <c r="N17" s="160"/>
      <c r="O17" s="160"/>
      <c r="P17" s="160"/>
      <c r="Q17" s="160"/>
      <c r="R17" s="160"/>
      <c r="S17" s="160"/>
      <c r="T17" s="160"/>
      <c r="U17" s="84"/>
      <c r="V17" s="84"/>
      <c r="W17" s="84"/>
    </row>
    <row r="18" spans="1:23" ht="28.8" thickBot="1">
      <c r="A18" s="82" t="s">
        <v>16</v>
      </c>
      <c r="B18" s="82"/>
      <c r="C18" s="184" t="str">
        <f>IF(O5="","",O5)</f>
        <v/>
      </c>
      <c r="D18" s="184"/>
      <c r="E18" s="184"/>
      <c r="F18" s="184"/>
      <c r="G18" s="184"/>
      <c r="H18" s="184"/>
      <c r="I18" s="184"/>
      <c r="J18" s="184"/>
      <c r="K18" s="184"/>
      <c r="L18" s="184"/>
      <c r="M18" s="184"/>
      <c r="N18" s="184"/>
      <c r="O18" s="184"/>
      <c r="P18" s="184"/>
      <c r="Q18" s="184"/>
      <c r="R18" s="184"/>
      <c r="S18" s="184"/>
      <c r="T18" s="184"/>
      <c r="U18" s="84"/>
      <c r="V18" s="84"/>
      <c r="W18" s="84"/>
    </row>
    <row r="19" spans="1:23" ht="27.6">
      <c r="A19" s="161"/>
      <c r="B19" s="161"/>
      <c r="C19" s="161"/>
      <c r="D19" s="161"/>
      <c r="E19" s="161"/>
      <c r="F19" s="161"/>
      <c r="G19" s="161"/>
      <c r="H19" s="161"/>
      <c r="I19" s="161"/>
      <c r="J19" s="161"/>
      <c r="K19" s="161"/>
      <c r="L19" s="161"/>
      <c r="M19" s="161"/>
      <c r="N19" s="161"/>
      <c r="O19" s="161"/>
      <c r="P19" s="161"/>
      <c r="Q19" s="161"/>
      <c r="R19" s="161"/>
      <c r="S19" s="161"/>
      <c r="T19" s="161"/>
      <c r="U19" s="84"/>
      <c r="V19" s="84"/>
      <c r="W19" s="84"/>
    </row>
    <row r="20" spans="1:23" ht="16.8">
      <c r="A20" s="104"/>
      <c r="B20" s="162" t="s">
        <v>4</v>
      </c>
      <c r="C20" s="163"/>
      <c r="D20" s="163"/>
      <c r="E20" s="164" t="str">
        <f>IFERROR(VLOOKUP($O$5,Liste!$AJ:$AV,2,FALSE),"")</f>
        <v/>
      </c>
      <c r="F20" s="164"/>
      <c r="G20" s="164"/>
      <c r="H20" s="164"/>
      <c r="I20" s="164"/>
      <c r="J20" s="165"/>
      <c r="K20" s="105"/>
      <c r="L20" s="166" t="s">
        <v>5</v>
      </c>
      <c r="M20" s="167"/>
      <c r="N20" s="164" t="str">
        <f>IFERROR(VLOOKUP($O$5,Liste!$AJ:$AV,8,FALSE),"")</f>
        <v/>
      </c>
      <c r="O20" s="164"/>
      <c r="P20" s="164"/>
      <c r="Q20" s="164"/>
      <c r="R20" s="164"/>
      <c r="S20" s="164"/>
      <c r="T20" s="165"/>
      <c r="U20" s="84"/>
      <c r="V20" s="84"/>
      <c r="W20" s="84"/>
    </row>
    <row r="21" spans="1:23" ht="16.8">
      <c r="A21" s="104"/>
      <c r="B21" s="155" t="s">
        <v>6</v>
      </c>
      <c r="C21" s="156"/>
      <c r="D21" s="156"/>
      <c r="E21" s="151" t="str">
        <f>IFERROR(VLOOKUP($O$5,Liste!$AJ:$AV,3,FALSE),"")</f>
        <v/>
      </c>
      <c r="F21" s="151"/>
      <c r="G21" s="151"/>
      <c r="H21" s="151"/>
      <c r="I21" s="151"/>
      <c r="J21" s="152"/>
      <c r="K21" s="107"/>
      <c r="L21" s="153" t="s">
        <v>98</v>
      </c>
      <c r="M21" s="154"/>
      <c r="N21" s="151" t="str">
        <f>IFERROR(VLOOKUP($O$5,Liste!$AJ:$AV,9,FALSE),"")</f>
        <v/>
      </c>
      <c r="O21" s="151"/>
      <c r="P21" s="151"/>
      <c r="Q21" s="151"/>
      <c r="R21" s="151"/>
      <c r="S21" s="151"/>
      <c r="T21" s="152"/>
      <c r="U21" s="84"/>
      <c r="V21" s="84"/>
      <c r="W21" s="84"/>
    </row>
    <row r="22" spans="1:23" ht="16.8">
      <c r="A22" s="104"/>
      <c r="B22" s="155" t="s">
        <v>17</v>
      </c>
      <c r="C22" s="156"/>
      <c r="D22" s="156"/>
      <c r="E22" s="151" t="str">
        <f>IFERROR(VLOOKUP($O$5,Liste!$AJ:$AV,4,FALSE),"")</f>
        <v/>
      </c>
      <c r="F22" s="151"/>
      <c r="G22" s="151"/>
      <c r="H22" s="151"/>
      <c r="I22" s="151"/>
      <c r="J22" s="152"/>
      <c r="K22" s="107"/>
      <c r="L22" s="153" t="s">
        <v>97</v>
      </c>
      <c r="M22" s="154"/>
      <c r="N22" s="151" t="str">
        <f>IFERROR(VLOOKUP($O$5,Liste!$AJ:$AV,10,FALSE),"")</f>
        <v/>
      </c>
      <c r="O22" s="151"/>
      <c r="P22" s="151"/>
      <c r="Q22" s="151"/>
      <c r="R22" s="151"/>
      <c r="S22" s="151"/>
      <c r="T22" s="152"/>
      <c r="U22" s="84"/>
      <c r="V22" s="84"/>
      <c r="W22" s="84"/>
    </row>
    <row r="23" spans="1:23" ht="16.8">
      <c r="A23" s="104"/>
      <c r="B23" s="155" t="s">
        <v>8</v>
      </c>
      <c r="C23" s="156"/>
      <c r="D23" s="156"/>
      <c r="E23" s="151" t="str">
        <f>IFERROR(VLOOKUP($O$5,Liste!$AJ:$AV,5,FALSE),"")</f>
        <v/>
      </c>
      <c r="F23" s="151"/>
      <c r="G23" s="151"/>
      <c r="H23" s="151"/>
      <c r="I23" s="151"/>
      <c r="J23" s="152"/>
      <c r="K23" s="107"/>
      <c r="L23" s="153" t="s">
        <v>8</v>
      </c>
      <c r="M23" s="154"/>
      <c r="N23" s="151" t="str">
        <f>IFERROR(VLOOKUP($O$5,Liste!$AJ:$AV,11,FALSE),"")</f>
        <v/>
      </c>
      <c r="O23" s="151"/>
      <c r="P23" s="151"/>
      <c r="Q23" s="151"/>
      <c r="R23" s="151"/>
      <c r="S23" s="151"/>
      <c r="T23" s="152"/>
      <c r="U23" s="84"/>
      <c r="V23" s="84"/>
      <c r="W23" s="84"/>
    </row>
    <row r="24" spans="1:23" ht="16.8">
      <c r="A24" s="104"/>
      <c r="B24" s="155" t="s">
        <v>10</v>
      </c>
      <c r="C24" s="156"/>
      <c r="D24" s="156"/>
      <c r="E24" s="151" t="str">
        <f>IFERROR(VLOOKUP($O$5,Liste!$AJ:$AV,6,FALSE),"")</f>
        <v/>
      </c>
      <c r="F24" s="151"/>
      <c r="G24" s="151"/>
      <c r="H24" s="151"/>
      <c r="I24" s="151"/>
      <c r="J24" s="152"/>
      <c r="K24" s="107"/>
      <c r="L24" s="153" t="s">
        <v>10</v>
      </c>
      <c r="M24" s="154"/>
      <c r="N24" s="151" t="str">
        <f>IFERROR(VLOOKUP($O$5,Liste!$AJ:$AV,12,FALSE),"")</f>
        <v/>
      </c>
      <c r="O24" s="151"/>
      <c r="P24" s="151"/>
      <c r="Q24" s="151"/>
      <c r="R24" s="151"/>
      <c r="S24" s="151"/>
      <c r="T24" s="152"/>
      <c r="U24" s="84"/>
      <c r="V24" s="84"/>
      <c r="W24" s="84"/>
    </row>
    <row r="25" spans="1:23" ht="16.8">
      <c r="A25" s="104"/>
      <c r="B25" s="177" t="s">
        <v>12</v>
      </c>
      <c r="C25" s="178"/>
      <c r="D25" s="178"/>
      <c r="E25" s="179" t="str">
        <f>IFERROR(VLOOKUP($O$5,Liste!$AJ:$AV,7,FALSE),"")</f>
        <v/>
      </c>
      <c r="F25" s="179"/>
      <c r="G25" s="179"/>
      <c r="H25" s="179"/>
      <c r="I25" s="179"/>
      <c r="J25" s="180"/>
      <c r="K25" s="107"/>
      <c r="L25" s="181" t="s">
        <v>12</v>
      </c>
      <c r="M25" s="182"/>
      <c r="N25" s="179" t="str">
        <f>IFERROR(VLOOKUP($O$5,Liste!$AJ:$AV,13,FALSE),"")</f>
        <v/>
      </c>
      <c r="O25" s="179"/>
      <c r="P25" s="179"/>
      <c r="Q25" s="179"/>
      <c r="R25" s="179"/>
      <c r="S25" s="179"/>
      <c r="T25" s="180"/>
      <c r="U25" s="84"/>
      <c r="V25" s="84"/>
      <c r="W25" s="84"/>
    </row>
    <row r="26" spans="1:23" ht="16.8">
      <c r="A26" s="160"/>
      <c r="B26" s="160"/>
      <c r="C26" s="160"/>
      <c r="D26" s="160"/>
      <c r="E26" s="160"/>
      <c r="F26" s="160"/>
      <c r="G26" s="160"/>
      <c r="H26" s="160"/>
      <c r="I26" s="160"/>
      <c r="J26" s="160"/>
      <c r="K26" s="160"/>
      <c r="L26" s="160"/>
      <c r="M26" s="160"/>
      <c r="N26" s="160"/>
      <c r="O26" s="160"/>
      <c r="P26" s="160"/>
      <c r="Q26" s="160"/>
      <c r="R26" s="160"/>
      <c r="S26" s="160"/>
      <c r="T26" s="160"/>
      <c r="U26" s="84"/>
      <c r="V26" s="84"/>
      <c r="W26" s="84"/>
    </row>
    <row r="27" spans="1:23" ht="28.2" thickBot="1">
      <c r="A27" s="1" t="s">
        <v>18</v>
      </c>
      <c r="B27" s="1"/>
      <c r="C27" s="2"/>
      <c r="D27" s="2"/>
      <c r="E27" s="2"/>
      <c r="F27" s="2"/>
      <c r="G27" s="2"/>
      <c r="H27" s="36"/>
      <c r="I27" s="2"/>
      <c r="J27" s="2"/>
      <c r="K27" s="2"/>
      <c r="L27" s="2"/>
      <c r="M27" s="2"/>
      <c r="N27" s="2"/>
      <c r="O27" s="2"/>
      <c r="P27" s="36"/>
      <c r="Q27" s="2"/>
      <c r="R27" s="2"/>
      <c r="S27" s="2"/>
      <c r="T27" s="2"/>
    </row>
    <row r="28" spans="1:23" ht="27.6">
      <c r="A28" s="183"/>
      <c r="B28" s="183"/>
      <c r="C28" s="183"/>
      <c r="D28" s="183"/>
      <c r="E28" s="183"/>
      <c r="F28" s="183"/>
      <c r="G28" s="183"/>
      <c r="H28" s="183"/>
      <c r="I28" s="183"/>
      <c r="J28" s="183"/>
      <c r="K28" s="183"/>
      <c r="L28" s="183"/>
      <c r="M28" s="183"/>
      <c r="N28" s="183"/>
      <c r="O28" s="183"/>
      <c r="P28" s="183"/>
      <c r="Q28" s="183"/>
      <c r="R28" s="183"/>
      <c r="S28" s="183"/>
      <c r="T28" s="183"/>
    </row>
    <row r="29" spans="1:23" ht="16.8">
      <c r="A29" s="8"/>
      <c r="B29" s="174" t="s">
        <v>19</v>
      </c>
      <c r="C29" s="174"/>
      <c r="D29" s="174"/>
      <c r="E29" s="171" t="s">
        <v>39</v>
      </c>
      <c r="F29" s="172"/>
      <c r="G29" s="172"/>
      <c r="H29" s="172"/>
      <c r="I29" s="172"/>
      <c r="J29" s="173"/>
      <c r="K29" s="40" t="str">
        <f>IF(E29="","#","")</f>
        <v/>
      </c>
      <c r="L29" s="16" t="s">
        <v>20</v>
      </c>
      <c r="M29" s="17"/>
      <c r="O29" s="203" t="s">
        <v>41</v>
      </c>
      <c r="P29" s="204"/>
      <c r="Q29" s="40" t="str">
        <f>IF(O29="","#","")</f>
        <v/>
      </c>
      <c r="R29" s="4"/>
      <c r="S29" s="4"/>
      <c r="T29" s="4"/>
    </row>
    <row r="30" spans="1:23" ht="16.8">
      <c r="A30" s="8"/>
      <c r="B30" s="18"/>
      <c r="C30" s="18"/>
      <c r="D30" s="18"/>
      <c r="E30" s="4"/>
      <c r="F30" s="4"/>
      <c r="G30" s="4"/>
      <c r="H30" s="34"/>
      <c r="I30" s="4"/>
      <c r="J30" s="4"/>
      <c r="K30" s="19"/>
      <c r="L30" s="20"/>
      <c r="M30" s="21"/>
      <c r="N30" s="22"/>
      <c r="O30" s="22"/>
      <c r="P30" s="22"/>
      <c r="Q30" s="4"/>
      <c r="R30" s="4"/>
      <c r="S30" s="4"/>
      <c r="T30" s="4"/>
    </row>
    <row r="31" spans="1:23" ht="16.8">
      <c r="A31" s="8"/>
      <c r="B31" s="174" t="s">
        <v>387</v>
      </c>
      <c r="C31" s="174"/>
      <c r="D31" s="174"/>
      <c r="E31" s="171" t="str">
        <f>IF(OR(E29="Création",E29=""),"","A renseigner")</f>
        <v/>
      </c>
      <c r="F31" s="172"/>
      <c r="G31" s="172"/>
      <c r="H31" s="172"/>
      <c r="I31" s="172"/>
      <c r="J31" s="173"/>
      <c r="L31" s="205" t="s">
        <v>386</v>
      </c>
      <c r="M31" s="205"/>
      <c r="N31" s="205"/>
      <c r="O31" s="171"/>
      <c r="P31" s="172"/>
      <c r="Q31" s="172"/>
      <c r="R31" s="172"/>
      <c r="S31" s="172"/>
      <c r="T31" s="173"/>
    </row>
    <row r="32" spans="1:23" ht="16.8">
      <c r="A32" s="170"/>
      <c r="B32" s="170"/>
      <c r="C32" s="170"/>
      <c r="D32" s="170"/>
      <c r="E32" s="170"/>
      <c r="F32" s="170"/>
      <c r="G32" s="170"/>
      <c r="H32" s="170"/>
      <c r="I32" s="170"/>
      <c r="J32" s="170"/>
      <c r="K32" s="170"/>
      <c r="L32" s="170"/>
      <c r="M32" s="170"/>
      <c r="N32" s="170"/>
      <c r="O32" s="170"/>
      <c r="P32" s="170"/>
      <c r="Q32" s="170"/>
      <c r="R32" s="170"/>
      <c r="S32" s="170"/>
      <c r="T32" s="170"/>
    </row>
    <row r="33" spans="1:21" ht="28.2" thickBot="1">
      <c r="A33" s="1" t="s">
        <v>22</v>
      </c>
      <c r="B33" s="1"/>
      <c r="C33" s="2"/>
      <c r="D33" s="2"/>
      <c r="E33" s="2"/>
      <c r="F33" s="2"/>
      <c r="G33" s="2"/>
      <c r="H33" s="36"/>
      <c r="I33" s="2"/>
      <c r="J33" s="2"/>
      <c r="K33" s="2"/>
      <c r="L33" s="2"/>
      <c r="M33" s="2"/>
      <c r="N33" s="2"/>
      <c r="O33" s="2"/>
      <c r="P33" s="36"/>
      <c r="Q33" s="2"/>
      <c r="R33" s="2"/>
      <c r="S33" s="2"/>
      <c r="T33" s="2"/>
    </row>
    <row r="34" spans="1:21" ht="16.8">
      <c r="A34" s="9"/>
      <c r="B34" s="37"/>
      <c r="C34" s="37"/>
      <c r="D34" s="37"/>
      <c r="E34" s="13"/>
      <c r="F34" s="13"/>
      <c r="G34" s="13"/>
      <c r="H34" s="13"/>
      <c r="I34" s="13"/>
      <c r="J34" s="13"/>
      <c r="K34" s="13"/>
      <c r="L34" s="13"/>
      <c r="M34" s="13"/>
      <c r="N34" s="13"/>
      <c r="O34" s="13"/>
      <c r="P34" s="62"/>
      <c r="Q34" s="13"/>
      <c r="R34" s="13"/>
      <c r="S34" s="13"/>
      <c r="T34" s="13"/>
      <c r="U34" s="13"/>
    </row>
    <row r="35" spans="1:21" ht="16.8">
      <c r="A35" s="9"/>
      <c r="B35" s="12"/>
      <c r="C35" s="12"/>
      <c r="D35" s="12"/>
      <c r="E35" s="12"/>
      <c r="F35" s="12"/>
      <c r="G35" s="12"/>
      <c r="H35" s="12"/>
      <c r="I35" s="12"/>
      <c r="J35" s="12"/>
      <c r="K35" s="235" t="s">
        <v>503</v>
      </c>
      <c r="L35" s="236"/>
      <c r="M35" s="230" t="s">
        <v>504</v>
      </c>
      <c r="N35" s="237"/>
      <c r="O35" s="230" t="s">
        <v>505</v>
      </c>
      <c r="P35" s="237"/>
      <c r="Q35" s="230" t="s">
        <v>506</v>
      </c>
      <c r="R35" s="236"/>
      <c r="S35" s="230" t="s">
        <v>507</v>
      </c>
      <c r="T35" s="231"/>
    </row>
    <row r="36" spans="1:21" ht="16.8">
      <c r="A36" s="9"/>
      <c r="B36" s="37"/>
      <c r="C36" s="37"/>
      <c r="D36" s="37"/>
      <c r="E36" s="13"/>
      <c r="F36" s="13"/>
      <c r="G36" s="13"/>
      <c r="H36" s="13"/>
      <c r="I36" s="13"/>
      <c r="J36" s="13"/>
      <c r="K36" s="15"/>
      <c r="L36" s="61"/>
      <c r="M36" s="13"/>
      <c r="N36" s="61"/>
      <c r="O36" s="13"/>
      <c r="P36" s="61"/>
      <c r="Q36" s="13"/>
      <c r="R36" s="61"/>
      <c r="S36" s="13"/>
      <c r="T36" s="13"/>
      <c r="U36" s="13"/>
    </row>
    <row r="37" spans="1:21" ht="16.8">
      <c r="A37" s="68"/>
      <c r="B37" s="138" t="s">
        <v>499</v>
      </c>
      <c r="C37" s="138"/>
      <c r="D37" s="138"/>
      <c r="E37" s="136" t="str">
        <f>Liste!I3</f>
        <v>Quart de baie</v>
      </c>
      <c r="F37" s="136"/>
      <c r="G37" s="136"/>
      <c r="H37" s="136"/>
      <c r="I37" s="136"/>
      <c r="J37" s="19"/>
      <c r="K37" s="134">
        <f>COUNTIF(Technique!$F$13:$H$42,'HEB Loc.tech.NRO'!E37)</f>
        <v>0</v>
      </c>
      <c r="L37" s="135"/>
      <c r="M37" s="129">
        <f>Liste!J3</f>
        <v>411.88</v>
      </c>
      <c r="N37" s="131"/>
      <c r="O37" s="129">
        <f>Liste!K3</f>
        <v>154.46</v>
      </c>
      <c r="P37" s="131"/>
      <c r="Q37" s="129">
        <f>K37*M37</f>
        <v>0</v>
      </c>
      <c r="R37" s="131"/>
      <c r="S37" s="129">
        <f>K37*O37</f>
        <v>0</v>
      </c>
      <c r="T37" s="137"/>
    </row>
    <row r="38" spans="1:21" ht="16.8">
      <c r="A38" s="68"/>
      <c r="B38" s="68"/>
      <c r="C38" s="68"/>
      <c r="D38" s="68"/>
      <c r="E38" s="175" t="str">
        <f>Liste!I4</f>
        <v>Demie-baie</v>
      </c>
      <c r="F38" s="175"/>
      <c r="G38" s="175"/>
      <c r="H38" s="175"/>
      <c r="I38" s="175"/>
      <c r="J38" s="69"/>
      <c r="K38" s="134">
        <f>COUNTIF(Technique!$F$13:$H$42,'HEB Loc.tech.NRO'!E38)</f>
        <v>0</v>
      </c>
      <c r="L38" s="135"/>
      <c r="M38" s="129">
        <f>Liste!J4</f>
        <v>514.85</v>
      </c>
      <c r="N38" s="131"/>
      <c r="O38" s="129">
        <f>Liste!K4</f>
        <v>241.98</v>
      </c>
      <c r="P38" s="131"/>
      <c r="Q38" s="129">
        <f>K38*M38</f>
        <v>0</v>
      </c>
      <c r="R38" s="131"/>
      <c r="S38" s="129">
        <f>K38*O38</f>
        <v>0</v>
      </c>
      <c r="T38" s="137"/>
    </row>
    <row r="39" spans="1:21" ht="16.8">
      <c r="A39" s="138"/>
      <c r="B39" s="138"/>
      <c r="C39" s="138"/>
      <c r="D39" s="138"/>
      <c r="E39" s="67" t="str">
        <f>Liste!I5</f>
        <v>Baie</v>
      </c>
      <c r="F39" s="67"/>
      <c r="G39" s="67"/>
      <c r="H39" s="67"/>
      <c r="I39" s="67"/>
      <c r="J39" s="69"/>
      <c r="K39" s="134">
        <f>COUNTIF(Technique!$F$13:$H$42,'HEB Loc.tech.NRO'!E39)</f>
        <v>0</v>
      </c>
      <c r="L39" s="135"/>
      <c r="M39" s="129">
        <f>Liste!J5</f>
        <v>617.82000000000005</v>
      </c>
      <c r="N39" s="131"/>
      <c r="O39" s="129">
        <f>Liste!K5</f>
        <v>308.91000000000003</v>
      </c>
      <c r="P39" s="131"/>
      <c r="Q39" s="129">
        <f t="shared" ref="Q39:Q42" si="0">K39*M39</f>
        <v>0</v>
      </c>
      <c r="R39" s="131"/>
      <c r="S39" s="129">
        <f t="shared" ref="S39:S42" si="1">K39*O39</f>
        <v>0</v>
      </c>
      <c r="T39" s="137"/>
    </row>
    <row r="40" spans="1:21" ht="16.8">
      <c r="A40" s="68"/>
      <c r="B40" s="70"/>
      <c r="C40" s="70"/>
      <c r="D40" s="70"/>
      <c r="E40" s="67" t="str">
        <f>Liste!I6</f>
        <v>Emplacement Opex - 300/600</v>
      </c>
      <c r="F40" s="67"/>
      <c r="G40" s="67"/>
      <c r="H40" s="67"/>
      <c r="I40" s="67"/>
      <c r="J40" s="69"/>
      <c r="K40" s="134">
        <f>COUNTIF(Technique!$F$13:$H$42,'HEB Loc.tech.NRO'!E40)</f>
        <v>0</v>
      </c>
      <c r="L40" s="135"/>
      <c r="M40" s="129">
        <f>Liste!J6</f>
        <v>308.91000000000003</v>
      </c>
      <c r="N40" s="131"/>
      <c r="O40" s="129">
        <f>Liste!K6</f>
        <v>308.91000000000003</v>
      </c>
      <c r="P40" s="131"/>
      <c r="Q40" s="129">
        <f t="shared" si="0"/>
        <v>0</v>
      </c>
      <c r="R40" s="131"/>
      <c r="S40" s="129">
        <f t="shared" si="1"/>
        <v>0</v>
      </c>
      <c r="T40" s="137"/>
    </row>
    <row r="41" spans="1:21" ht="16.8">
      <c r="A41" s="19"/>
      <c r="B41" s="19"/>
      <c r="C41" s="19"/>
      <c r="D41" s="19"/>
      <c r="E41" s="67" t="str">
        <f>Liste!I7</f>
        <v>Emplacement Opex - 600/600</v>
      </c>
      <c r="F41" s="67"/>
      <c r="G41" s="67"/>
      <c r="H41" s="67"/>
      <c r="I41" s="67"/>
      <c r="J41" s="69"/>
      <c r="K41" s="134">
        <f>COUNTIF(Technique!$F$13:$H$42,'HEB Loc.tech.NRO'!E41)</f>
        <v>0</v>
      </c>
      <c r="L41" s="135"/>
      <c r="M41" s="129">
        <f>Liste!J7</f>
        <v>308.91000000000003</v>
      </c>
      <c r="N41" s="131"/>
      <c r="O41" s="129">
        <f>Liste!K7</f>
        <v>308.91000000000003</v>
      </c>
      <c r="P41" s="131"/>
      <c r="Q41" s="129">
        <f t="shared" si="0"/>
        <v>0</v>
      </c>
      <c r="R41" s="131"/>
      <c r="S41" s="129">
        <f t="shared" si="1"/>
        <v>0</v>
      </c>
      <c r="T41" s="137"/>
    </row>
    <row r="42" spans="1:21" ht="16.8">
      <c r="A42" s="19"/>
      <c r="B42" s="19"/>
      <c r="C42" s="19"/>
      <c r="D42" s="19"/>
      <c r="E42" s="67" t="str">
        <f>Liste!I8</f>
        <v>Emplacement Opex - 800/600</v>
      </c>
      <c r="F42" s="67"/>
      <c r="G42" s="67"/>
      <c r="H42" s="67"/>
      <c r="I42" s="67"/>
      <c r="J42" s="69"/>
      <c r="K42" s="134">
        <f>COUNTIF(Technique!$F$13:$H$42,'HEB Loc.tech.NRO'!E42)</f>
        <v>0</v>
      </c>
      <c r="L42" s="135"/>
      <c r="M42" s="129">
        <f>Liste!J8</f>
        <v>308.91000000000003</v>
      </c>
      <c r="N42" s="131"/>
      <c r="O42" s="129">
        <f>Liste!K8</f>
        <v>308.91000000000003</v>
      </c>
      <c r="P42" s="131"/>
      <c r="Q42" s="129">
        <f t="shared" si="0"/>
        <v>0</v>
      </c>
      <c r="R42" s="131"/>
      <c r="S42" s="129">
        <f t="shared" si="1"/>
        <v>0</v>
      </c>
      <c r="T42" s="137"/>
    </row>
    <row r="43" spans="1:21" ht="16.8">
      <c r="A43" s="19"/>
      <c r="B43" s="19"/>
      <c r="C43" s="19"/>
      <c r="D43" s="19"/>
      <c r="E43" s="67" t="str">
        <f>Liste!I9</f>
        <v>Emplacement Capex - 300/600</v>
      </c>
      <c r="F43" s="67"/>
      <c r="G43" s="67"/>
      <c r="H43" s="67"/>
      <c r="I43" s="67"/>
      <c r="J43" s="69"/>
      <c r="K43" s="134">
        <f>COUNTIF(Technique!$F$13:$H$42,'HEB Loc.tech.NRO'!E43)</f>
        <v>0</v>
      </c>
      <c r="L43" s="135"/>
      <c r="M43" s="129">
        <f>Liste!J9</f>
        <v>6693.09</v>
      </c>
      <c r="N43" s="131"/>
      <c r="O43" s="129">
        <f>Liste!K9</f>
        <v>123.57</v>
      </c>
      <c r="P43" s="131"/>
      <c r="Q43" s="129">
        <f t="shared" ref="Q43:Q45" si="2">K43*M43</f>
        <v>0</v>
      </c>
      <c r="R43" s="131"/>
      <c r="S43" s="129">
        <f t="shared" ref="S43:S45" si="3">K43*O43</f>
        <v>0</v>
      </c>
      <c r="T43" s="137"/>
    </row>
    <row r="44" spans="1:21" ht="16.8">
      <c r="A44" s="19"/>
      <c r="B44" s="19"/>
      <c r="C44" s="19"/>
      <c r="D44" s="19"/>
      <c r="E44" s="67" t="str">
        <f>Liste!I10</f>
        <v>Emplacement Capex - 600/600</v>
      </c>
      <c r="F44" s="67"/>
      <c r="G44" s="67"/>
      <c r="H44" s="67"/>
      <c r="I44" s="67"/>
      <c r="J44" s="69"/>
      <c r="K44" s="134">
        <f>COUNTIF(Technique!$F$13:$H$42,'HEB Loc.tech.NRO'!E44)</f>
        <v>0</v>
      </c>
      <c r="L44" s="135"/>
      <c r="M44" s="129">
        <f>Liste!J10</f>
        <v>6693.09</v>
      </c>
      <c r="N44" s="131"/>
      <c r="O44" s="129">
        <f>Liste!K10</f>
        <v>123.57</v>
      </c>
      <c r="P44" s="131"/>
      <c r="Q44" s="129">
        <f t="shared" si="2"/>
        <v>0</v>
      </c>
      <c r="R44" s="131"/>
      <c r="S44" s="129">
        <f t="shared" si="3"/>
        <v>0</v>
      </c>
      <c r="T44" s="137"/>
    </row>
    <row r="45" spans="1:21" ht="16.8">
      <c r="A45" s="19"/>
      <c r="B45" s="19"/>
      <c r="C45" s="19"/>
      <c r="D45" s="19"/>
      <c r="E45" s="67" t="str">
        <f>Liste!I11</f>
        <v>Emplacement Capex - 800/600</v>
      </c>
      <c r="F45" s="67"/>
      <c r="G45" s="67"/>
      <c r="H45" s="67"/>
      <c r="I45" s="67"/>
      <c r="J45" s="69"/>
      <c r="K45" s="134">
        <f>COUNTIF(Technique!$F$13:$H$42,'HEB Loc.tech.NRO'!E45)</f>
        <v>0</v>
      </c>
      <c r="L45" s="135"/>
      <c r="M45" s="129">
        <f>Liste!J11</f>
        <v>6693.09</v>
      </c>
      <c r="N45" s="131"/>
      <c r="O45" s="129">
        <f>Liste!K11</f>
        <v>123.57</v>
      </c>
      <c r="P45" s="131"/>
      <c r="Q45" s="129">
        <f t="shared" si="2"/>
        <v>0</v>
      </c>
      <c r="R45" s="131"/>
      <c r="S45" s="129">
        <f t="shared" si="3"/>
        <v>0</v>
      </c>
      <c r="T45" s="137"/>
    </row>
    <row r="46" spans="1:21" ht="16.8">
      <c r="A46" s="19"/>
      <c r="B46" s="19"/>
      <c r="C46" s="19"/>
      <c r="D46" s="19"/>
      <c r="E46" s="63"/>
      <c r="F46" s="63"/>
      <c r="G46" s="63"/>
      <c r="H46" s="63"/>
      <c r="I46" s="63"/>
      <c r="J46" s="69"/>
      <c r="K46" s="71"/>
      <c r="L46" s="72"/>
      <c r="M46" s="129"/>
      <c r="N46" s="131"/>
      <c r="O46" s="129"/>
      <c r="P46" s="131"/>
      <c r="Q46" s="129"/>
      <c r="R46" s="131"/>
      <c r="S46" s="129"/>
      <c r="T46" s="137"/>
    </row>
    <row r="47" spans="1:21" ht="16.8">
      <c r="A47" s="138" t="s">
        <v>571</v>
      </c>
      <c r="B47" s="138"/>
      <c r="C47" s="138"/>
      <c r="D47" s="138"/>
      <c r="E47" s="136" t="s">
        <v>573</v>
      </c>
      <c r="F47" s="136"/>
      <c r="G47" s="136"/>
      <c r="H47" s="136"/>
      <c r="I47" s="136"/>
      <c r="J47" s="69"/>
      <c r="K47" s="134">
        <f>COUNTIF(Technique!$D$13:$E$42,'HEB Loc.tech.NRO'!E47)</f>
        <v>0</v>
      </c>
      <c r="L47" s="135"/>
      <c r="M47" s="129">
        <v>617.82000000000005</v>
      </c>
      <c r="N47" s="131"/>
      <c r="O47" s="129">
        <v>0</v>
      </c>
      <c r="P47" s="131"/>
      <c r="Q47" s="129">
        <f t="shared" ref="Q47:Q48" si="4">K47*M47</f>
        <v>0</v>
      </c>
      <c r="R47" s="131"/>
      <c r="S47" s="129">
        <f t="shared" ref="S47:S48" si="5">K47*O47</f>
        <v>0</v>
      </c>
      <c r="T47" s="137"/>
    </row>
    <row r="48" spans="1:21" ht="16.8">
      <c r="A48" s="70"/>
      <c r="B48" s="70"/>
      <c r="C48" s="70"/>
      <c r="D48" s="70"/>
      <c r="E48" s="136" t="s">
        <v>572</v>
      </c>
      <c r="F48" s="136"/>
      <c r="G48" s="136"/>
      <c r="H48" s="136"/>
      <c r="I48" s="136"/>
      <c r="J48" s="69"/>
      <c r="K48" s="134">
        <f>COUNTIF(Technique!$D$13:$E$42,'HEB Loc.tech.NRO'!E48)</f>
        <v>0</v>
      </c>
      <c r="L48" s="135"/>
      <c r="M48" s="129">
        <v>1132.67</v>
      </c>
      <c r="N48" s="131"/>
      <c r="O48" s="129">
        <v>30.89</v>
      </c>
      <c r="P48" s="131"/>
      <c r="Q48" s="129">
        <f t="shared" si="4"/>
        <v>0</v>
      </c>
      <c r="R48" s="131"/>
      <c r="S48" s="129">
        <f t="shared" si="5"/>
        <v>0</v>
      </c>
      <c r="T48" s="137"/>
    </row>
    <row r="49" spans="1:20" ht="16.8">
      <c r="A49" s="70"/>
      <c r="B49" s="70"/>
      <c r="C49" s="70"/>
      <c r="D49" s="70"/>
      <c r="E49" s="66"/>
      <c r="F49" s="67"/>
      <c r="G49" s="67"/>
      <c r="H49" s="67"/>
      <c r="I49" s="67"/>
      <c r="J49" s="69"/>
      <c r="K49" s="73"/>
      <c r="L49" s="74"/>
      <c r="M49" s="75"/>
      <c r="N49" s="76"/>
      <c r="O49" s="75"/>
      <c r="P49" s="76"/>
      <c r="Q49" s="75"/>
      <c r="R49" s="76"/>
      <c r="S49" s="75"/>
      <c r="T49" s="77"/>
    </row>
    <row r="50" spans="1:20" ht="16.8">
      <c r="A50" s="138" t="s">
        <v>502</v>
      </c>
      <c r="B50" s="138"/>
      <c r="C50" s="138"/>
      <c r="D50" s="138"/>
      <c r="E50" s="176" t="str">
        <f>Liste!O3</f>
        <v>1 KVA - 230V non secouru</v>
      </c>
      <c r="F50" s="175"/>
      <c r="G50" s="175"/>
      <c r="H50" s="175"/>
      <c r="I50" s="175"/>
      <c r="J50" s="69"/>
      <c r="K50" s="134">
        <f>COUNTIF(Technique!$S$13:$U$42,'HEB Loc.tech.NRO'!E50)+COUNTIF(Technique!$V$13:$X$42,'HEB Loc.tech.NRO'!E50)+COUNTIF(Technique!$AC$13:$AE$42,'HEB Loc.tech.NRO'!E50)</f>
        <v>0</v>
      </c>
      <c r="L50" s="135"/>
      <c r="M50" s="129">
        <v>0</v>
      </c>
      <c r="N50" s="131"/>
      <c r="O50" s="129">
        <f>Liste!Q3</f>
        <v>102.97</v>
      </c>
      <c r="P50" s="131"/>
      <c r="Q50" s="129">
        <f t="shared" ref="Q50" si="6">K50*M50</f>
        <v>0</v>
      </c>
      <c r="R50" s="131"/>
      <c r="S50" s="129">
        <f t="shared" ref="S50" si="7">K50*O50</f>
        <v>0</v>
      </c>
      <c r="T50" s="137"/>
    </row>
    <row r="51" spans="1:20" ht="16.8">
      <c r="A51" s="70"/>
      <c r="B51" s="70"/>
      <c r="C51" s="70"/>
      <c r="D51" s="70"/>
      <c r="E51" s="176" t="str">
        <f>Liste!O4</f>
        <v>1 KVA - 230V secouru</v>
      </c>
      <c r="F51" s="175"/>
      <c r="G51" s="175"/>
      <c r="H51" s="175"/>
      <c r="I51" s="175"/>
      <c r="J51" s="69"/>
      <c r="K51" s="134">
        <f>COUNTIF(Technique!$S$13:$U$42,'HEB Loc.tech.NRO'!E51)+COUNTIF(Technique!$V$13:$X$42,'HEB Loc.tech.NRO'!E51)+COUNTIF(Technique!$AC$13:$AE$42,'HEB Loc.tech.NRO'!E51)</f>
        <v>0</v>
      </c>
      <c r="L51" s="135"/>
      <c r="M51" s="129">
        <v>0</v>
      </c>
      <c r="N51" s="131"/>
      <c r="O51" s="129">
        <f>Liste!Q4</f>
        <v>154.46</v>
      </c>
      <c r="P51" s="131"/>
      <c r="Q51" s="129">
        <f t="shared" ref="Q51:Q52" si="8">K51*M51</f>
        <v>0</v>
      </c>
      <c r="R51" s="131"/>
      <c r="S51" s="129">
        <f t="shared" ref="S51:S52" si="9">K51*O51</f>
        <v>0</v>
      </c>
      <c r="T51" s="137"/>
    </row>
    <row r="52" spans="1:20" ht="16.8">
      <c r="A52" s="70"/>
      <c r="B52" s="70"/>
      <c r="C52" s="70"/>
      <c r="D52" s="70"/>
      <c r="E52" s="176" t="str">
        <f>Liste!O5</f>
        <v>1 KVA - 48V non secouru</v>
      </c>
      <c r="F52" s="175"/>
      <c r="G52" s="175"/>
      <c r="H52" s="175"/>
      <c r="I52" s="175"/>
      <c r="J52" s="69"/>
      <c r="K52" s="134">
        <f>COUNTIF(Technique!$S$13:$U$42,'HEB Loc.tech.NRO'!E52)+COUNTIF(Technique!$V$13:$X$42,'HEB Loc.tech.NRO'!E52)+COUNTIF(Technique!$AC$13:$AE$42,'HEB Loc.tech.NRO'!E52)</f>
        <v>0</v>
      </c>
      <c r="L52" s="135"/>
      <c r="M52" s="129">
        <v>0</v>
      </c>
      <c r="N52" s="131"/>
      <c r="O52" s="129">
        <f>Liste!Q5</f>
        <v>123.57</v>
      </c>
      <c r="P52" s="131"/>
      <c r="Q52" s="129">
        <f t="shared" si="8"/>
        <v>0</v>
      </c>
      <c r="R52" s="131"/>
      <c r="S52" s="129">
        <f t="shared" si="9"/>
        <v>0</v>
      </c>
      <c r="T52" s="137"/>
    </row>
    <row r="53" spans="1:20" ht="16.8">
      <c r="A53" s="70"/>
      <c r="B53" s="70"/>
      <c r="C53" s="70"/>
      <c r="D53" s="70"/>
      <c r="E53" s="176" t="str">
        <f>Liste!O6</f>
        <v>1 KVA - 48V secouru</v>
      </c>
      <c r="F53" s="175"/>
      <c r="G53" s="175"/>
      <c r="H53" s="175"/>
      <c r="I53" s="175"/>
      <c r="J53" s="69"/>
      <c r="K53" s="134">
        <f>COUNTIF(Technique!$S$13:$U$42,'HEB Loc.tech.NRO'!E53)+COUNTIF(Technique!$V$13:$X$42,'HEB Loc.tech.NRO'!E53)+COUNTIF(Technique!$AC$13:$AE$42,'HEB Loc.tech.NRO'!E53)</f>
        <v>0</v>
      </c>
      <c r="L53" s="135"/>
      <c r="M53" s="129">
        <v>0</v>
      </c>
      <c r="N53" s="131"/>
      <c r="O53" s="129">
        <f>Liste!Q6</f>
        <v>175.05</v>
      </c>
      <c r="P53" s="131"/>
      <c r="Q53" s="129">
        <f t="shared" ref="Q53" si="10">K53*M53</f>
        <v>0</v>
      </c>
      <c r="R53" s="131"/>
      <c r="S53" s="129">
        <f t="shared" ref="S53" si="11">K53*O53</f>
        <v>0</v>
      </c>
      <c r="T53" s="137"/>
    </row>
    <row r="54" spans="1:20" ht="16.8">
      <c r="A54" s="70"/>
      <c r="B54" s="70"/>
      <c r="C54" s="70"/>
      <c r="D54" s="70"/>
      <c r="E54" s="176" t="str">
        <f>Liste!O7</f>
        <v>2 KVA - 230V non secouru</v>
      </c>
      <c r="F54" s="175"/>
      <c r="G54" s="175"/>
      <c r="H54" s="175"/>
      <c r="I54" s="175"/>
      <c r="J54" s="69"/>
      <c r="K54" s="134">
        <f>COUNTIF(Technique!$S$13:$U$42,'HEB Loc.tech.NRO'!E54)+COUNTIF(Technique!$V$13:$X$42,'HEB Loc.tech.NRO'!E54)+COUNTIF(Technique!$AC$13:$AE$42,'HEB Loc.tech.NRO'!E54)</f>
        <v>0</v>
      </c>
      <c r="L54" s="135"/>
      <c r="M54" s="129">
        <v>0</v>
      </c>
      <c r="N54" s="131"/>
      <c r="O54" s="129">
        <f>Liste!Q7</f>
        <v>205.94</v>
      </c>
      <c r="P54" s="131"/>
      <c r="Q54" s="129">
        <f t="shared" ref="Q54:Q56" si="12">K54*M54</f>
        <v>0</v>
      </c>
      <c r="R54" s="131"/>
      <c r="S54" s="129">
        <f t="shared" ref="S54:S56" si="13">K54*O54</f>
        <v>0</v>
      </c>
      <c r="T54" s="137"/>
    </row>
    <row r="55" spans="1:20" ht="16.8">
      <c r="A55" s="70"/>
      <c r="B55" s="70"/>
      <c r="C55" s="70"/>
      <c r="D55" s="70"/>
      <c r="E55" s="176" t="str">
        <f>Liste!O8</f>
        <v>2 KVA - 230V secouru</v>
      </c>
      <c r="F55" s="175"/>
      <c r="G55" s="175"/>
      <c r="H55" s="175"/>
      <c r="I55" s="175"/>
      <c r="J55" s="69"/>
      <c r="K55" s="134">
        <f>COUNTIF(Technique!$S$13:$U$42,'HEB Loc.tech.NRO'!E55)+COUNTIF(Technique!$V$13:$X$42,'HEB Loc.tech.NRO'!E55)+COUNTIF(Technique!$AC$13:$AE$42,'HEB Loc.tech.NRO'!E55)</f>
        <v>0</v>
      </c>
      <c r="L55" s="135"/>
      <c r="M55" s="129">
        <v>0</v>
      </c>
      <c r="N55" s="131"/>
      <c r="O55" s="129">
        <f>Liste!Q8</f>
        <v>308.92</v>
      </c>
      <c r="P55" s="131"/>
      <c r="Q55" s="129">
        <f t="shared" si="12"/>
        <v>0</v>
      </c>
      <c r="R55" s="131"/>
      <c r="S55" s="129">
        <f t="shared" si="13"/>
        <v>0</v>
      </c>
      <c r="T55" s="137"/>
    </row>
    <row r="56" spans="1:20" ht="16.8">
      <c r="A56" s="70"/>
      <c r="B56" s="70"/>
      <c r="C56" s="70"/>
      <c r="D56" s="70"/>
      <c r="E56" s="176" t="str">
        <f>Liste!O9</f>
        <v>2 KVA - 48V non secouru</v>
      </c>
      <c r="F56" s="175"/>
      <c r="G56" s="175"/>
      <c r="H56" s="175"/>
      <c r="I56" s="175"/>
      <c r="J56" s="69"/>
      <c r="K56" s="134">
        <f>COUNTIF(Technique!$S$13:$U$42,'HEB Loc.tech.NRO'!E56)+COUNTIF(Technique!$V$13:$X$42,'HEB Loc.tech.NRO'!E56)+COUNTIF(Technique!$AC$13:$AE$42,'HEB Loc.tech.NRO'!E56)</f>
        <v>0</v>
      </c>
      <c r="L56" s="135"/>
      <c r="M56" s="129">
        <v>0</v>
      </c>
      <c r="N56" s="131"/>
      <c r="O56" s="129">
        <f>Liste!Q9</f>
        <v>247.14</v>
      </c>
      <c r="P56" s="131"/>
      <c r="Q56" s="129">
        <f t="shared" si="12"/>
        <v>0</v>
      </c>
      <c r="R56" s="131"/>
      <c r="S56" s="129">
        <f t="shared" si="13"/>
        <v>0</v>
      </c>
      <c r="T56" s="137"/>
    </row>
    <row r="57" spans="1:20" ht="16.8">
      <c r="A57" s="70"/>
      <c r="B57" s="70"/>
      <c r="C57" s="70"/>
      <c r="D57" s="70"/>
      <c r="E57" s="176" t="str">
        <f>Liste!O10</f>
        <v>2 KVA - 48V secouru</v>
      </c>
      <c r="F57" s="175"/>
      <c r="G57" s="175"/>
      <c r="H57" s="175"/>
      <c r="I57" s="175"/>
      <c r="J57" s="69"/>
      <c r="K57" s="134">
        <f>COUNTIF(Technique!$S$13:$U$42,'HEB Loc.tech.NRO'!E57)+COUNTIF(Technique!$V$13:$X$42,'HEB Loc.tech.NRO'!E57)+COUNTIF(Technique!$AC$13:$AE$42,'HEB Loc.tech.NRO'!E57)</f>
        <v>0</v>
      </c>
      <c r="L57" s="135"/>
      <c r="M57" s="129">
        <v>0</v>
      </c>
      <c r="N57" s="131"/>
      <c r="O57" s="129">
        <f>Liste!Q10</f>
        <v>350.1</v>
      </c>
      <c r="P57" s="131"/>
      <c r="Q57" s="129">
        <f t="shared" ref="Q57" si="14">K57*M57</f>
        <v>0</v>
      </c>
      <c r="R57" s="131"/>
      <c r="S57" s="129">
        <f t="shared" ref="S57" si="15">K57*O57</f>
        <v>0</v>
      </c>
      <c r="T57" s="137"/>
    </row>
    <row r="58" spans="1:20" ht="16.8">
      <c r="A58" s="19"/>
      <c r="B58" s="19"/>
      <c r="C58" s="19"/>
      <c r="D58" s="19"/>
      <c r="E58" s="67"/>
      <c r="F58" s="67"/>
      <c r="G58" s="67"/>
      <c r="H58" s="67"/>
      <c r="I58" s="67"/>
      <c r="J58" s="69"/>
      <c r="K58" s="73"/>
      <c r="L58" s="74"/>
      <c r="M58" s="78"/>
      <c r="N58" s="76"/>
      <c r="O58" s="78"/>
      <c r="P58" s="76"/>
      <c r="Q58" s="78"/>
      <c r="R58" s="76"/>
      <c r="S58" s="77"/>
      <c r="T58" s="77"/>
    </row>
    <row r="59" spans="1:20" ht="16.8">
      <c r="A59" s="138" t="s">
        <v>501</v>
      </c>
      <c r="B59" s="138"/>
      <c r="C59" s="138"/>
      <c r="D59" s="138"/>
      <c r="E59" s="176" t="str">
        <f>Liste!L3</f>
        <v>Création d'une voie</v>
      </c>
      <c r="F59" s="175"/>
      <c r="G59" s="175"/>
      <c r="H59" s="175"/>
      <c r="I59" s="175"/>
      <c r="J59" s="69"/>
      <c r="K59" s="134">
        <f>COUNTIF(Technique!$Q$13:$R$42,'HEB Loc.tech.NRO'!E59)+COUNTIF(Technique!$V$13:$W$42,'HEB Loc.tech.NRO'!E59)+COUNTIF(Technique!$AA$13:$AB$42,'HEB Loc.tech.NRO'!E59)</f>
        <v>0</v>
      </c>
      <c r="L59" s="135"/>
      <c r="M59" s="129">
        <f>Liste!M3</f>
        <v>308.91000000000003</v>
      </c>
      <c r="N59" s="131"/>
      <c r="O59" s="129">
        <v>0</v>
      </c>
      <c r="P59" s="131"/>
      <c r="Q59" s="129">
        <f t="shared" ref="Q59:Q60" si="16">K59*M59</f>
        <v>0</v>
      </c>
      <c r="R59" s="131"/>
      <c r="S59" s="129">
        <f t="shared" ref="S59:S60" si="17">K59*O59</f>
        <v>0</v>
      </c>
      <c r="T59" s="137"/>
    </row>
    <row r="60" spans="1:20" ht="16.8">
      <c r="A60" s="19"/>
      <c r="B60" s="19"/>
      <c r="C60" s="19"/>
      <c r="D60" s="19"/>
      <c r="E60" s="176" t="str">
        <f>Liste!L4</f>
        <v>Upgrade d'une voie</v>
      </c>
      <c r="F60" s="175"/>
      <c r="G60" s="175"/>
      <c r="H60" s="175"/>
      <c r="I60" s="175"/>
      <c r="J60" s="69"/>
      <c r="K60" s="134">
        <f>COUNTIF(Technique!$Q$13:$R$42,'HEB Loc.tech.NRO'!E60)+COUNTIF(Technique!$V$13:$W$42,'HEB Loc.tech.NRO'!E60)+COUNTIF(Technique!$AA$13:$AB$42,'HEB Loc.tech.NRO'!E60)</f>
        <v>0</v>
      </c>
      <c r="L60" s="135"/>
      <c r="M60" s="129">
        <v>0</v>
      </c>
      <c r="N60" s="131"/>
      <c r="O60" s="129">
        <v>0</v>
      </c>
      <c r="P60" s="131"/>
      <c r="Q60" s="129">
        <f t="shared" si="16"/>
        <v>0</v>
      </c>
      <c r="R60" s="131"/>
      <c r="S60" s="129">
        <f t="shared" si="17"/>
        <v>0</v>
      </c>
      <c r="T60" s="137"/>
    </row>
    <row r="61" spans="1:20" ht="16.8">
      <c r="A61" s="70"/>
      <c r="B61" s="70"/>
      <c r="C61" s="70"/>
      <c r="D61" s="70"/>
      <c r="E61" s="63"/>
      <c r="F61" s="63"/>
      <c r="G61" s="63"/>
      <c r="H61" s="63"/>
      <c r="I61" s="63"/>
      <c r="J61" s="69"/>
      <c r="K61" s="73"/>
      <c r="L61" s="74"/>
      <c r="M61" s="78"/>
      <c r="N61" s="76"/>
      <c r="O61" s="78"/>
      <c r="P61" s="76"/>
      <c r="Q61" s="78"/>
      <c r="R61" s="76"/>
      <c r="S61" s="77"/>
      <c r="T61" s="77"/>
    </row>
    <row r="62" spans="1:20" ht="16.8">
      <c r="A62" s="138" t="s">
        <v>558</v>
      </c>
      <c r="B62" s="138"/>
      <c r="C62" s="138"/>
      <c r="D62" s="138"/>
      <c r="E62" s="63" t="s">
        <v>518</v>
      </c>
      <c r="F62" s="63"/>
      <c r="G62" s="63"/>
      <c r="H62" s="63"/>
      <c r="I62" s="63"/>
      <c r="J62" s="69"/>
      <c r="K62" s="134">
        <f>SUM(Technique!$AJ$13:$AK$42)</f>
        <v>0</v>
      </c>
      <c r="L62" s="135"/>
      <c r="M62" s="132">
        <f>Liste!V3</f>
        <v>617.82000000000005</v>
      </c>
      <c r="N62" s="133"/>
      <c r="O62" s="129">
        <v>0</v>
      </c>
      <c r="P62" s="131"/>
      <c r="Q62" s="129">
        <f t="shared" ref="Q62:Q63" si="18">K62*M62</f>
        <v>0</v>
      </c>
      <c r="R62" s="131"/>
      <c r="S62" s="129">
        <f t="shared" ref="S62:S63" si="19">K62*O62</f>
        <v>0</v>
      </c>
      <c r="T62" s="137"/>
    </row>
    <row r="63" spans="1:20" ht="16.8">
      <c r="A63" s="19"/>
      <c r="B63" s="70"/>
      <c r="C63" s="70"/>
      <c r="D63" s="70"/>
      <c r="E63" s="63" t="s">
        <v>541</v>
      </c>
      <c r="F63" s="63"/>
      <c r="G63" s="63"/>
      <c r="H63" s="63"/>
      <c r="I63" s="63"/>
      <c r="J63" s="69"/>
      <c r="K63" s="134">
        <f>SUM(Technique!$AL$13:$AM$42)</f>
        <v>0</v>
      </c>
      <c r="L63" s="135"/>
      <c r="M63" s="132">
        <f>Liste!V4</f>
        <v>0</v>
      </c>
      <c r="N63" s="133"/>
      <c r="O63" s="129">
        <v>0</v>
      </c>
      <c r="P63" s="131"/>
      <c r="Q63" s="129">
        <f t="shared" si="18"/>
        <v>0</v>
      </c>
      <c r="R63" s="131"/>
      <c r="S63" s="129">
        <f t="shared" si="19"/>
        <v>0</v>
      </c>
      <c r="T63" s="137"/>
    </row>
    <row r="64" spans="1:20" ht="16.8">
      <c r="A64" s="19"/>
      <c r="B64" s="70"/>
      <c r="C64" s="70"/>
      <c r="D64" s="70"/>
      <c r="E64" s="63" t="s">
        <v>578</v>
      </c>
      <c r="F64" s="63"/>
      <c r="G64" s="63"/>
      <c r="H64" s="63" t="s">
        <v>528</v>
      </c>
      <c r="I64" s="63"/>
      <c r="J64" s="69"/>
      <c r="K64" s="134">
        <f>COUNTIF(Technique!$AF$13:$AG$42,'HEB Loc.tech.NRO'!H64)+COUNTIF(Technique!$AH$13:$AI$42,'HEB Loc.tech.NRO'!H64)</f>
        <v>0</v>
      </c>
      <c r="L64" s="135"/>
      <c r="M64" s="132">
        <v>514.85</v>
      </c>
      <c r="N64" s="133"/>
      <c r="O64" s="129">
        <v>0</v>
      </c>
      <c r="P64" s="131"/>
      <c r="Q64" s="129">
        <f>K64*M64</f>
        <v>0</v>
      </c>
      <c r="R64" s="131"/>
      <c r="S64" s="129">
        <f>K64*O64</f>
        <v>0</v>
      </c>
      <c r="T64" s="137"/>
    </row>
    <row r="65" spans="1:23" ht="16.8">
      <c r="A65" s="68"/>
      <c r="B65" s="70"/>
      <c r="C65" s="70"/>
      <c r="D65" s="70"/>
      <c r="E65" s="63"/>
      <c r="F65" s="63"/>
      <c r="G65" s="63"/>
      <c r="H65" s="63" t="s">
        <v>529</v>
      </c>
      <c r="I65" s="63"/>
      <c r="J65" s="69"/>
      <c r="K65" s="134">
        <f>COUNTIF(Technique!$AF$13:$AG$42,'HEB Loc.tech.NRO'!H65)+COUNTIF(Technique!$AH$13:$AI$42,'HEB Loc.tech.NRO'!H65)</f>
        <v>0</v>
      </c>
      <c r="L65" s="135"/>
      <c r="M65" s="132">
        <v>514.85</v>
      </c>
      <c r="N65" s="133"/>
      <c r="O65" s="129">
        <v>0</v>
      </c>
      <c r="P65" s="131"/>
      <c r="Q65" s="129">
        <f>K65*M65</f>
        <v>0</v>
      </c>
      <c r="R65" s="131"/>
      <c r="S65" s="129">
        <f>K65*O65</f>
        <v>0</v>
      </c>
      <c r="T65" s="130"/>
    </row>
    <row r="66" spans="1:23" ht="16.8">
      <c r="A66" s="138"/>
      <c r="B66" s="138"/>
      <c r="C66" s="138"/>
      <c r="D66" s="138"/>
      <c r="E66" s="63" t="s">
        <v>557</v>
      </c>
      <c r="F66" s="63"/>
      <c r="G66" s="63"/>
      <c r="H66" s="63"/>
      <c r="I66" s="63"/>
      <c r="J66" s="69"/>
      <c r="K66" s="134">
        <f>COUNTIF(Technique!$I$13:$J$42,E66)</f>
        <v>0</v>
      </c>
      <c r="L66" s="135"/>
      <c r="M66" s="132">
        <v>257.42</v>
      </c>
      <c r="N66" s="133"/>
      <c r="O66" s="129">
        <v>0</v>
      </c>
      <c r="P66" s="131"/>
      <c r="Q66" s="129">
        <f>K66*M66</f>
        <v>0</v>
      </c>
      <c r="R66" s="131"/>
      <c r="S66" s="129">
        <f>K66*O66</f>
        <v>0</v>
      </c>
      <c r="T66" s="130"/>
    </row>
    <row r="67" spans="1:23" ht="17.399999999999999" thickBot="1">
      <c r="A67" s="9"/>
      <c r="B67" s="10"/>
      <c r="C67" s="10"/>
      <c r="D67" s="10"/>
      <c r="E67" s="10"/>
      <c r="F67" s="10"/>
      <c r="G67" s="10"/>
      <c r="H67" s="10"/>
      <c r="I67" s="10"/>
      <c r="J67" s="10"/>
      <c r="K67" s="10"/>
      <c r="L67" s="10"/>
      <c r="M67" s="10"/>
      <c r="N67" s="10"/>
      <c r="O67" s="10"/>
      <c r="P67" s="10"/>
      <c r="Q67" s="9"/>
      <c r="R67" s="9"/>
      <c r="S67" s="9"/>
      <c r="T67" s="9"/>
    </row>
    <row r="68" spans="1:23" ht="17.399999999999999" thickBot="1">
      <c r="A68" s="174" t="s">
        <v>27</v>
      </c>
      <c r="B68" s="174"/>
      <c r="C68" s="174"/>
      <c r="D68" s="174"/>
      <c r="E68" s="9"/>
      <c r="F68" s="9"/>
      <c r="G68" s="9"/>
      <c r="H68" s="9"/>
      <c r="I68" s="9"/>
      <c r="J68" s="9"/>
      <c r="K68" s="9"/>
      <c r="L68" s="9"/>
      <c r="M68" s="9"/>
      <c r="N68" s="9"/>
      <c r="Q68" s="224">
        <f>SUM(Q37:R66)</f>
        <v>0</v>
      </c>
      <c r="R68" s="225"/>
      <c r="S68" s="225">
        <f>SUM(S37:T66)</f>
        <v>0</v>
      </c>
      <c r="T68" s="234"/>
      <c r="V68" s="40" t="str">
        <f>IF(AND(Q68=Technique!AR43,S68=Technique!AS43),"","TOTAL DIFFERENT")</f>
        <v/>
      </c>
      <c r="W68" s="40"/>
    </row>
    <row r="69" spans="1:23" ht="16.8">
      <c r="A69" s="38"/>
      <c r="B69" s="38"/>
      <c r="C69" s="38"/>
      <c r="D69" s="38"/>
      <c r="E69" s="9"/>
      <c r="F69" s="9"/>
      <c r="G69" s="9"/>
      <c r="H69" s="9"/>
      <c r="I69" s="9"/>
      <c r="J69" s="9"/>
      <c r="K69" s="9"/>
      <c r="L69" s="9"/>
      <c r="M69" s="9"/>
      <c r="N69" s="9"/>
      <c r="Q69" s="47"/>
      <c r="R69" s="47"/>
      <c r="S69" s="47"/>
      <c r="T69" s="47"/>
    </row>
    <row r="70" spans="1:23" ht="16.8">
      <c r="A70" s="38"/>
      <c r="B70" s="39" t="s">
        <v>468</v>
      </c>
      <c r="C70" s="38"/>
      <c r="D70" s="215"/>
      <c r="E70" s="216"/>
      <c r="F70" s="216"/>
      <c r="G70" s="216"/>
      <c r="H70" s="216"/>
      <c r="I70" s="216"/>
      <c r="J70" s="216"/>
      <c r="K70" s="216"/>
      <c r="L70" s="216"/>
      <c r="M70" s="216"/>
      <c r="N70" s="216"/>
      <c r="O70" s="216"/>
      <c r="P70" s="216"/>
      <c r="Q70" s="216"/>
      <c r="R70" s="216"/>
      <c r="S70" s="216"/>
      <c r="T70" s="217"/>
    </row>
    <row r="71" spans="1:23" ht="16.8">
      <c r="A71" s="38"/>
      <c r="B71" s="44"/>
      <c r="C71" s="38"/>
      <c r="D71" s="218"/>
      <c r="E71" s="219"/>
      <c r="F71" s="219"/>
      <c r="G71" s="219"/>
      <c r="H71" s="219"/>
      <c r="I71" s="219"/>
      <c r="J71" s="219"/>
      <c r="K71" s="219"/>
      <c r="L71" s="219"/>
      <c r="M71" s="219"/>
      <c r="N71" s="219"/>
      <c r="O71" s="219"/>
      <c r="P71" s="219"/>
      <c r="Q71" s="219"/>
      <c r="R71" s="219"/>
      <c r="S71" s="219"/>
      <c r="T71" s="220"/>
    </row>
    <row r="72" spans="1:23" ht="16.8">
      <c r="A72" s="38"/>
      <c r="B72" s="44"/>
      <c r="C72" s="38"/>
      <c r="D72" s="218"/>
      <c r="E72" s="219"/>
      <c r="F72" s="219"/>
      <c r="G72" s="219"/>
      <c r="H72" s="219"/>
      <c r="I72" s="219"/>
      <c r="J72" s="219"/>
      <c r="K72" s="219"/>
      <c r="L72" s="219"/>
      <c r="M72" s="219"/>
      <c r="N72" s="219"/>
      <c r="O72" s="219"/>
      <c r="P72" s="219"/>
      <c r="Q72" s="219"/>
      <c r="R72" s="219"/>
      <c r="S72" s="219"/>
      <c r="T72" s="220"/>
    </row>
    <row r="73" spans="1:23">
      <c r="D73" s="221"/>
      <c r="E73" s="222"/>
      <c r="F73" s="222"/>
      <c r="G73" s="222"/>
      <c r="H73" s="222"/>
      <c r="I73" s="222"/>
      <c r="J73" s="222"/>
      <c r="K73" s="222"/>
      <c r="L73" s="222"/>
      <c r="M73" s="222"/>
      <c r="N73" s="222"/>
      <c r="O73" s="222"/>
      <c r="P73" s="222"/>
      <c r="Q73" s="222"/>
      <c r="R73" s="222"/>
      <c r="S73" s="222"/>
      <c r="T73" s="223"/>
    </row>
    <row r="74" spans="1:23" ht="16.8">
      <c r="D74" s="216" t="s">
        <v>523</v>
      </c>
      <c r="E74" s="216"/>
      <c r="F74" s="216"/>
      <c r="G74" s="216"/>
      <c r="H74" s="216"/>
      <c r="I74" s="216"/>
      <c r="J74" s="216"/>
      <c r="K74" s="216"/>
      <c r="L74" s="216"/>
      <c r="M74" s="216"/>
      <c r="N74" s="216"/>
      <c r="O74" s="216"/>
      <c r="P74" s="216"/>
      <c r="Q74" s="216"/>
      <c r="R74" s="216"/>
      <c r="S74" s="216"/>
      <c r="T74" s="216"/>
    </row>
    <row r="75" spans="1:23" ht="16.8">
      <c r="D75" s="219" t="s">
        <v>524</v>
      </c>
      <c r="E75" s="219"/>
      <c r="F75" s="219"/>
      <c r="G75" s="219"/>
      <c r="H75" s="219"/>
      <c r="I75" s="219"/>
      <c r="J75" s="219"/>
      <c r="K75" s="219"/>
      <c r="L75" s="219"/>
      <c r="M75" s="219"/>
      <c r="N75" s="219"/>
      <c r="O75" s="219"/>
      <c r="P75" s="219"/>
      <c r="Q75" s="219"/>
      <c r="R75" s="219"/>
      <c r="S75" s="219"/>
      <c r="T75" s="219"/>
    </row>
    <row r="76" spans="1:23" ht="16.8">
      <c r="A76" s="38"/>
      <c r="B76" s="38"/>
      <c r="C76" s="38"/>
      <c r="D76" s="38"/>
      <c r="E76" s="9"/>
      <c r="F76" s="9"/>
      <c r="G76" s="9"/>
      <c r="H76" s="9"/>
      <c r="I76" s="9"/>
      <c r="J76" s="9"/>
      <c r="K76" s="9"/>
      <c r="L76" s="9"/>
      <c r="M76" s="9"/>
      <c r="N76" s="9"/>
      <c r="Q76" s="47"/>
      <c r="R76" s="47"/>
      <c r="S76" s="47"/>
      <c r="T76" s="47"/>
    </row>
    <row r="77" spans="1:23" ht="28.2" thickBot="1">
      <c r="A77" s="1" t="s">
        <v>32</v>
      </c>
      <c r="B77" s="1"/>
      <c r="C77" s="2"/>
      <c r="D77" s="2"/>
      <c r="E77" s="2"/>
      <c r="F77" s="2"/>
      <c r="G77" s="2"/>
      <c r="H77" s="36"/>
      <c r="I77" s="2"/>
      <c r="J77" s="2"/>
      <c r="K77" s="2"/>
      <c r="L77" s="2"/>
      <c r="M77" s="2"/>
      <c r="N77" s="2"/>
      <c r="O77" s="2"/>
      <c r="P77" s="36"/>
      <c r="Q77" s="2"/>
      <c r="R77" s="2"/>
      <c r="S77" s="2"/>
      <c r="T77" s="2"/>
    </row>
    <row r="78" spans="1:23" ht="27.6">
      <c r="A78" s="183"/>
      <c r="B78" s="183"/>
      <c r="C78" s="183"/>
      <c r="D78" s="183"/>
      <c r="E78" s="183"/>
      <c r="F78" s="183"/>
      <c r="G78" s="183"/>
      <c r="H78" s="183"/>
      <c r="I78" s="183"/>
      <c r="J78" s="183"/>
      <c r="K78" s="183"/>
      <c r="L78" s="183"/>
      <c r="M78" s="183"/>
      <c r="N78" s="183"/>
      <c r="O78" s="183"/>
      <c r="P78" s="183"/>
      <c r="Q78" s="183"/>
      <c r="R78" s="183"/>
      <c r="S78" s="183"/>
      <c r="T78" s="183"/>
    </row>
    <row r="79" spans="1:23" ht="16.8">
      <c r="B79" s="205" t="s">
        <v>466</v>
      </c>
      <c r="C79" s="205"/>
      <c r="D79" s="205"/>
      <c r="E79" s="205"/>
      <c r="F79" s="205"/>
      <c r="G79" s="210" t="s">
        <v>530</v>
      </c>
      <c r="H79" s="210"/>
      <c r="I79" s="210"/>
      <c r="J79" s="210"/>
      <c r="K79" s="210"/>
      <c r="L79" s="210"/>
      <c r="M79" s="210"/>
      <c r="N79" s="210"/>
      <c r="O79" s="210"/>
      <c r="P79" s="210"/>
      <c r="Q79" s="210"/>
      <c r="R79" s="210"/>
      <c r="S79" s="210"/>
      <c r="T79" s="210"/>
      <c r="U79" s="210"/>
    </row>
    <row r="80" spans="1:23" ht="16.8">
      <c r="B80" s="9"/>
      <c r="C80" s="9"/>
      <c r="D80" s="9"/>
      <c r="E80" s="9"/>
      <c r="F80" s="9"/>
      <c r="G80" s="9"/>
      <c r="H80" s="9"/>
      <c r="I80" s="9"/>
      <c r="J80" s="9"/>
      <c r="K80" s="9"/>
      <c r="L80" s="9"/>
      <c r="M80" s="9"/>
      <c r="N80" s="9"/>
      <c r="O80" s="9"/>
      <c r="P80" s="9"/>
      <c r="Q80" s="9"/>
      <c r="R80" s="9"/>
      <c r="S80" s="9"/>
      <c r="T80" s="9"/>
    </row>
    <row r="81" spans="1:21" ht="16.8">
      <c r="B81" s="232" t="s">
        <v>33</v>
      </c>
      <c r="C81" s="233"/>
      <c r="D81" s="233"/>
      <c r="E81" s="208" t="str">
        <f>E11</f>
        <v/>
      </c>
      <c r="F81" s="208"/>
      <c r="G81" s="208"/>
      <c r="H81" s="208"/>
      <c r="I81" s="208"/>
      <c r="J81" s="209"/>
      <c r="K81" s="40" t="str">
        <f>IF(E81="","#","")</f>
        <v>#</v>
      </c>
      <c r="L81" s="211" t="s">
        <v>26</v>
      </c>
      <c r="M81" s="212"/>
      <c r="N81" s="208"/>
      <c r="O81" s="208"/>
      <c r="P81" s="208"/>
      <c r="Q81" s="208"/>
      <c r="R81" s="208"/>
      <c r="S81" s="208"/>
      <c r="T81" s="209"/>
    </row>
    <row r="82" spans="1:21" ht="16.8">
      <c r="B82" s="206" t="s">
        <v>24</v>
      </c>
      <c r="C82" s="207"/>
      <c r="D82" s="207"/>
      <c r="E82" s="139" t="str">
        <f>E12</f>
        <v/>
      </c>
      <c r="F82" s="139"/>
      <c r="G82" s="139"/>
      <c r="H82" s="139"/>
      <c r="I82" s="139"/>
      <c r="J82" s="140"/>
      <c r="K82" s="40" t="str">
        <f>IF(E82="","#","")</f>
        <v>#</v>
      </c>
      <c r="L82" s="141" t="s">
        <v>7</v>
      </c>
      <c r="M82" s="142"/>
      <c r="N82" s="139"/>
      <c r="O82" s="139"/>
      <c r="P82" s="139"/>
      <c r="Q82" s="139"/>
      <c r="R82" s="139"/>
      <c r="S82" s="139"/>
      <c r="T82" s="140"/>
      <c r="U82" s="40" t="str">
        <f>IF(N82="","#","")</f>
        <v>#</v>
      </c>
    </row>
    <row r="83" spans="1:21" ht="16.8">
      <c r="B83" s="206" t="s">
        <v>23</v>
      </c>
      <c r="C83" s="207"/>
      <c r="D83" s="207"/>
      <c r="E83" s="139" t="str">
        <f t="shared" ref="E83:E85" si="20">E13</f>
        <v/>
      </c>
      <c r="F83" s="139"/>
      <c r="G83" s="139"/>
      <c r="H83" s="139"/>
      <c r="I83" s="139"/>
      <c r="J83" s="140"/>
      <c r="K83" s="40" t="str">
        <f>IF(E83="","#","")</f>
        <v>#</v>
      </c>
      <c r="L83" s="141" t="s">
        <v>9</v>
      </c>
      <c r="M83" s="142"/>
      <c r="N83" s="139"/>
      <c r="O83" s="139"/>
      <c r="P83" s="139"/>
      <c r="Q83" s="139"/>
      <c r="R83" s="139"/>
      <c r="S83" s="139"/>
      <c r="T83" s="140"/>
      <c r="U83" s="40" t="str">
        <f>IF(N83="","#","")</f>
        <v>#</v>
      </c>
    </row>
    <row r="84" spans="1:21" ht="16.8">
      <c r="B84" s="206" t="s">
        <v>25</v>
      </c>
      <c r="C84" s="207"/>
      <c r="D84" s="207"/>
      <c r="E84" s="139" t="str">
        <f t="shared" si="20"/>
        <v/>
      </c>
      <c r="F84" s="139"/>
      <c r="G84" s="139"/>
      <c r="H84" s="139"/>
      <c r="I84" s="139"/>
      <c r="J84" s="140"/>
      <c r="K84" s="40"/>
      <c r="L84" s="141" t="s">
        <v>11</v>
      </c>
      <c r="M84" s="142"/>
      <c r="N84" s="143"/>
      <c r="O84" s="143"/>
      <c r="P84" s="143"/>
      <c r="Q84" s="143"/>
      <c r="R84" s="143"/>
      <c r="S84" s="143"/>
      <c r="T84" s="144"/>
      <c r="U84" s="40" t="str">
        <f>IF(N84="","#","")</f>
        <v>#</v>
      </c>
    </row>
    <row r="85" spans="1:21" ht="16.8">
      <c r="B85" s="206" t="s">
        <v>10</v>
      </c>
      <c r="C85" s="207"/>
      <c r="D85" s="207"/>
      <c r="E85" s="213" t="str">
        <f t="shared" si="20"/>
        <v/>
      </c>
      <c r="F85" s="213"/>
      <c r="G85" s="213"/>
      <c r="H85" s="213"/>
      <c r="I85" s="213"/>
      <c r="J85" s="214"/>
      <c r="K85" s="40" t="str">
        <f>IF(E85="","#","")</f>
        <v>#</v>
      </c>
      <c r="L85" s="141" t="s">
        <v>13</v>
      </c>
      <c r="M85" s="142"/>
      <c r="N85" s="145"/>
      <c r="O85" s="145"/>
      <c r="P85" s="145"/>
      <c r="Q85" s="145"/>
      <c r="R85" s="145"/>
      <c r="S85" s="145"/>
      <c r="T85" s="146"/>
      <c r="U85" s="40" t="str">
        <f>IF(AND(N85="",N86=""),"#","")</f>
        <v>#</v>
      </c>
    </row>
    <row r="86" spans="1:21" ht="16.8">
      <c r="B86" s="226" t="s">
        <v>12</v>
      </c>
      <c r="C86" s="227"/>
      <c r="D86" s="227"/>
      <c r="E86" s="228" t="str">
        <f>E16</f>
        <v/>
      </c>
      <c r="F86" s="228"/>
      <c r="G86" s="228"/>
      <c r="H86" s="228"/>
      <c r="I86" s="228"/>
      <c r="J86" s="229"/>
      <c r="K86" s="40" t="str">
        <f>IF(E86="","#","")</f>
        <v>#</v>
      </c>
      <c r="L86" s="147" t="s">
        <v>14</v>
      </c>
      <c r="M86" s="148"/>
      <c r="N86" s="149"/>
      <c r="O86" s="149"/>
      <c r="P86" s="149"/>
      <c r="Q86" s="149"/>
      <c r="R86" s="149"/>
      <c r="S86" s="149"/>
      <c r="T86" s="150"/>
      <c r="U86" s="40" t="str">
        <f>IF(AND(N85="",N86=""),"#","")</f>
        <v>#</v>
      </c>
    </row>
    <row r="89" spans="1:21" ht="27.6">
      <c r="A89" s="183"/>
      <c r="B89" s="183"/>
      <c r="C89" s="183"/>
      <c r="D89" s="183"/>
      <c r="E89" s="183"/>
      <c r="F89" s="183"/>
      <c r="G89" s="183"/>
      <c r="H89" s="183"/>
      <c r="I89" s="183"/>
      <c r="J89" s="183"/>
      <c r="K89" s="183"/>
      <c r="L89" s="183"/>
      <c r="M89" s="183"/>
      <c r="N89" s="183"/>
      <c r="O89" s="183"/>
      <c r="P89" s="183"/>
      <c r="Q89" s="183"/>
      <c r="R89" s="183"/>
      <c r="S89" s="183"/>
      <c r="T89" s="183"/>
    </row>
    <row r="90" spans="1:21" ht="16.8">
      <c r="B90" s="41" t="s">
        <v>465</v>
      </c>
      <c r="C90" s="42"/>
      <c r="D90" s="43"/>
      <c r="E90" s="208"/>
      <c r="F90" s="208"/>
      <c r="G90" s="208"/>
      <c r="H90" s="208"/>
      <c r="I90" s="208"/>
      <c r="J90" s="209"/>
      <c r="L90" s="64"/>
      <c r="M90" s="64"/>
      <c r="N90" s="64"/>
      <c r="O90" s="64"/>
      <c r="P90" s="64"/>
      <c r="Q90" s="64"/>
      <c r="R90" s="64"/>
      <c r="S90" s="64"/>
      <c r="T90" s="64"/>
      <c r="U90" s="64"/>
    </row>
    <row r="91" spans="1:21" ht="16.8">
      <c r="B91" s="141" t="s">
        <v>7</v>
      </c>
      <c r="C91" s="142"/>
      <c r="D91" s="139"/>
      <c r="E91" s="139"/>
      <c r="F91" s="139"/>
      <c r="G91" s="139"/>
      <c r="H91" s="139"/>
      <c r="I91" s="139"/>
      <c r="J91" s="140"/>
      <c r="K91" s="40" t="str">
        <f>IF(D91="","#","")</f>
        <v>#</v>
      </c>
      <c r="L91" s="64"/>
      <c r="M91" s="64"/>
      <c r="N91" s="64"/>
      <c r="O91" s="64"/>
      <c r="P91" s="64"/>
      <c r="Q91" s="64"/>
      <c r="R91" s="64"/>
      <c r="S91" s="64"/>
      <c r="T91" s="64"/>
      <c r="U91" s="64"/>
    </row>
    <row r="92" spans="1:21" ht="16.8">
      <c r="B92" s="141" t="s">
        <v>9</v>
      </c>
      <c r="C92" s="142"/>
      <c r="D92" s="139"/>
      <c r="E92" s="139"/>
      <c r="F92" s="139"/>
      <c r="G92" s="139"/>
      <c r="H92" s="139"/>
      <c r="I92" s="139"/>
      <c r="J92" s="140"/>
      <c r="K92" s="40" t="str">
        <f>IF(D92="","#","")</f>
        <v>#</v>
      </c>
      <c r="L92" s="64"/>
      <c r="M92" s="64"/>
      <c r="N92" s="64"/>
      <c r="O92" s="64"/>
      <c r="P92" s="64"/>
      <c r="Q92" s="64"/>
      <c r="R92" s="64"/>
      <c r="S92" s="64"/>
      <c r="T92" s="64"/>
      <c r="U92" s="64"/>
    </row>
    <row r="93" spans="1:21" ht="16.8">
      <c r="B93" s="141" t="s">
        <v>11</v>
      </c>
      <c r="C93" s="142"/>
      <c r="D93" s="143"/>
      <c r="E93" s="143"/>
      <c r="F93" s="143"/>
      <c r="G93" s="143"/>
      <c r="H93" s="143"/>
      <c r="I93" s="143"/>
      <c r="J93" s="144"/>
      <c r="K93" s="40" t="str">
        <f>IF(D93="","#","")</f>
        <v>#</v>
      </c>
      <c r="L93" s="64"/>
      <c r="M93" s="64"/>
      <c r="N93" s="64"/>
      <c r="O93" s="64"/>
      <c r="P93" s="64"/>
      <c r="Q93" s="64"/>
      <c r="R93" s="64"/>
      <c r="S93" s="64"/>
      <c r="T93" s="64"/>
      <c r="U93" s="64"/>
    </row>
    <row r="94" spans="1:21" ht="16.8">
      <c r="B94" s="141" t="s">
        <v>13</v>
      </c>
      <c r="C94" s="142"/>
      <c r="D94" s="145"/>
      <c r="E94" s="145"/>
      <c r="F94" s="145"/>
      <c r="G94" s="145"/>
      <c r="H94" s="145"/>
      <c r="I94" s="145"/>
      <c r="J94" s="146"/>
      <c r="K94" s="40" t="str">
        <f>IF(D94="","#","")</f>
        <v>#</v>
      </c>
      <c r="L94" s="64"/>
      <c r="M94" s="64"/>
      <c r="N94" s="64"/>
      <c r="O94" s="64"/>
      <c r="P94" s="64"/>
      <c r="Q94" s="64"/>
      <c r="R94" s="64"/>
      <c r="S94" s="64"/>
      <c r="T94" s="64"/>
      <c r="U94" s="64"/>
    </row>
    <row r="95" spans="1:21" ht="16.8">
      <c r="B95" s="147" t="s">
        <v>14</v>
      </c>
      <c r="C95" s="148"/>
      <c r="D95" s="149"/>
      <c r="E95" s="149"/>
      <c r="F95" s="149"/>
      <c r="G95" s="149"/>
      <c r="H95" s="149"/>
      <c r="I95" s="149"/>
      <c r="J95" s="150"/>
      <c r="K95" s="40" t="str">
        <f>IF(D95="","#","")</f>
        <v>#</v>
      </c>
      <c r="L95" s="64"/>
      <c r="M95" s="64"/>
      <c r="N95" s="64"/>
      <c r="O95" s="64"/>
      <c r="P95" s="64"/>
      <c r="Q95" s="64"/>
      <c r="R95" s="64"/>
      <c r="S95" s="64"/>
      <c r="T95" s="64"/>
      <c r="U95" s="64"/>
    </row>
    <row r="96" spans="1:21" ht="16.8">
      <c r="B96" s="9"/>
      <c r="C96" s="9"/>
      <c r="D96" s="9"/>
      <c r="E96" s="9"/>
      <c r="F96" s="9"/>
      <c r="G96" s="9"/>
      <c r="H96" s="9"/>
      <c r="I96" s="9"/>
      <c r="J96" s="9"/>
      <c r="K96" s="9"/>
      <c r="L96" s="64"/>
      <c r="M96" s="64"/>
      <c r="N96" s="64"/>
      <c r="O96" s="64"/>
      <c r="P96" s="64"/>
      <c r="Q96" s="64"/>
      <c r="R96" s="64"/>
      <c r="S96" s="64"/>
      <c r="T96" s="64"/>
      <c r="U96" s="64"/>
    </row>
    <row r="97" spans="1:21" ht="28.2" thickBot="1">
      <c r="A97" s="1" t="s">
        <v>28</v>
      </c>
      <c r="B97" s="1"/>
      <c r="C97" s="2"/>
      <c r="D97" s="2"/>
      <c r="E97" s="2"/>
      <c r="F97" s="2"/>
      <c r="G97" s="2"/>
      <c r="H97" s="36"/>
      <c r="I97" s="2"/>
      <c r="J97" s="2"/>
      <c r="K97" s="2"/>
      <c r="L97" s="36"/>
      <c r="M97" s="36"/>
      <c r="N97" s="36"/>
      <c r="O97" s="36"/>
      <c r="P97" s="36"/>
      <c r="Q97" s="36"/>
      <c r="R97" s="36"/>
      <c r="S97" s="36"/>
      <c r="T97" s="36"/>
      <c r="U97" s="60"/>
    </row>
    <row r="98" spans="1:21" ht="27.6">
      <c r="A98" s="183"/>
      <c r="B98" s="183"/>
      <c r="C98" s="183"/>
      <c r="D98" s="183"/>
      <c r="E98" s="183"/>
      <c r="F98" s="183"/>
      <c r="G98" s="183"/>
      <c r="H98" s="183"/>
      <c r="I98" s="183"/>
      <c r="J98" s="183"/>
      <c r="K98" s="183"/>
      <c r="L98" s="183"/>
      <c r="M98" s="183"/>
      <c r="N98" s="183"/>
      <c r="O98" s="183"/>
      <c r="P98" s="183"/>
      <c r="Q98" s="183"/>
      <c r="R98" s="183"/>
      <c r="S98" s="183"/>
      <c r="T98" s="183"/>
    </row>
    <row r="99" spans="1:21">
      <c r="B99" s="49" t="s">
        <v>519</v>
      </c>
      <c r="D99" s="49"/>
      <c r="E99" s="48"/>
      <c r="F99" s="48"/>
      <c r="G99" s="48"/>
      <c r="H99" s="48"/>
      <c r="I99" s="48"/>
      <c r="J99" s="48"/>
      <c r="K99" s="48"/>
      <c r="L99" s="48"/>
      <c r="M99" s="48"/>
      <c r="N99" s="48"/>
      <c r="O99" s="48"/>
      <c r="P99" s="48"/>
      <c r="Q99" s="48"/>
      <c r="R99" s="48"/>
      <c r="S99" s="48"/>
      <c r="T99" s="48"/>
    </row>
    <row r="100" spans="1:21">
      <c r="A100" s="49"/>
      <c r="B100" s="49"/>
      <c r="C100" s="49"/>
      <c r="D100" s="49" t="s">
        <v>520</v>
      </c>
      <c r="E100" s="49"/>
      <c r="F100" s="49"/>
      <c r="G100" s="49"/>
      <c r="H100" s="49"/>
      <c r="I100" s="49"/>
      <c r="J100" s="49"/>
      <c r="K100" s="49"/>
      <c r="L100" s="49"/>
      <c r="M100" s="49"/>
      <c r="N100" s="49"/>
      <c r="O100" s="49"/>
      <c r="P100" s="49"/>
      <c r="Q100" s="49"/>
      <c r="R100" s="49"/>
      <c r="S100" s="49"/>
      <c r="T100" s="49"/>
      <c r="U100" s="49"/>
    </row>
    <row r="101" spans="1:21" ht="16.8">
      <c r="B101" s="205" t="s">
        <v>521</v>
      </c>
      <c r="C101" s="205"/>
      <c r="D101" s="205"/>
      <c r="E101" s="9"/>
      <c r="F101" s="9"/>
      <c r="G101" s="9"/>
      <c r="H101" s="9"/>
      <c r="I101" s="9"/>
      <c r="J101" s="9"/>
      <c r="K101" s="9"/>
      <c r="L101" s="6" t="s">
        <v>522</v>
      </c>
      <c r="M101" s="3"/>
      <c r="N101" s="9"/>
      <c r="O101" s="9"/>
      <c r="P101" s="9"/>
      <c r="Q101" s="9"/>
      <c r="R101" s="9"/>
      <c r="S101" s="9"/>
    </row>
    <row r="102" spans="1:21" ht="16.8">
      <c r="B102" s="14"/>
      <c r="C102" s="5" t="s">
        <v>7</v>
      </c>
      <c r="D102" s="51"/>
      <c r="E102" s="52"/>
      <c r="F102" s="52"/>
      <c r="G102" s="52"/>
      <c r="H102" s="52"/>
      <c r="I102" s="52"/>
      <c r="J102" s="53"/>
      <c r="K102" s="9"/>
      <c r="L102" s="14"/>
      <c r="M102" s="5" t="s">
        <v>7</v>
      </c>
      <c r="N102" s="51"/>
      <c r="O102" s="52"/>
      <c r="P102" s="52"/>
      <c r="Q102" s="52"/>
      <c r="R102" s="52"/>
      <c r="S102" s="52"/>
      <c r="T102" s="53"/>
    </row>
    <row r="103" spans="1:21" ht="16.8">
      <c r="B103" s="15"/>
      <c r="C103" s="35" t="s">
        <v>9</v>
      </c>
      <c r="D103" s="54"/>
      <c r="E103" s="50"/>
      <c r="F103" s="50"/>
      <c r="G103" s="50"/>
      <c r="H103" s="50"/>
      <c r="I103" s="50"/>
      <c r="J103" s="55"/>
      <c r="K103" s="9"/>
      <c r="L103" s="15"/>
      <c r="M103" s="35" t="s">
        <v>9</v>
      </c>
      <c r="N103" s="54"/>
      <c r="O103" s="50"/>
      <c r="P103" s="50"/>
      <c r="Q103" s="50"/>
      <c r="R103" s="50"/>
      <c r="S103" s="50"/>
      <c r="T103" s="55"/>
    </row>
    <row r="104" spans="1:21" ht="16.8">
      <c r="B104" s="15"/>
      <c r="C104" s="35" t="s">
        <v>29</v>
      </c>
      <c r="D104" s="54"/>
      <c r="E104" s="50"/>
      <c r="F104" s="50"/>
      <c r="G104" s="50"/>
      <c r="H104" s="50"/>
      <c r="I104" s="50"/>
      <c r="J104" s="55"/>
      <c r="K104" s="9"/>
      <c r="L104" s="15"/>
      <c r="M104" s="35" t="s">
        <v>29</v>
      </c>
      <c r="N104" s="54"/>
      <c r="O104" s="50"/>
      <c r="P104" s="50"/>
      <c r="Q104" s="50"/>
      <c r="R104" s="50"/>
      <c r="S104" s="50"/>
      <c r="T104" s="55"/>
    </row>
    <row r="105" spans="1:21" ht="16.8">
      <c r="B105" s="141"/>
      <c r="C105" s="169"/>
      <c r="D105" s="54"/>
      <c r="E105" s="50"/>
      <c r="F105" s="50"/>
      <c r="G105" s="50"/>
      <c r="H105" s="50"/>
      <c r="I105" s="50"/>
      <c r="J105" s="55"/>
      <c r="K105" s="9"/>
      <c r="L105" s="141"/>
      <c r="M105" s="169"/>
      <c r="N105" s="54"/>
      <c r="O105" s="50"/>
      <c r="P105" s="50"/>
      <c r="Q105" s="50"/>
      <c r="R105" s="50"/>
      <c r="S105" s="50"/>
      <c r="T105" s="55"/>
    </row>
    <row r="106" spans="1:21" ht="16.8">
      <c r="B106" s="141" t="s">
        <v>30</v>
      </c>
      <c r="C106" s="169"/>
      <c r="D106" s="54"/>
      <c r="E106" s="50"/>
      <c r="F106" s="50"/>
      <c r="G106" s="50"/>
      <c r="H106" s="50"/>
      <c r="I106" s="56"/>
      <c r="J106" s="55"/>
      <c r="K106" s="9"/>
      <c r="L106" s="141" t="s">
        <v>30</v>
      </c>
      <c r="M106" s="169"/>
      <c r="N106" s="54"/>
      <c r="O106" s="50"/>
      <c r="P106" s="50"/>
      <c r="Q106" s="50"/>
      <c r="R106" s="50"/>
      <c r="S106" s="50"/>
      <c r="T106" s="55"/>
    </row>
    <row r="107" spans="1:21" ht="16.8">
      <c r="B107" s="141" t="s">
        <v>31</v>
      </c>
      <c r="C107" s="169"/>
      <c r="D107" s="54"/>
      <c r="E107" s="50"/>
      <c r="F107" s="50"/>
      <c r="G107" s="50"/>
      <c r="H107" s="50"/>
      <c r="I107" s="56"/>
      <c r="J107" s="55"/>
      <c r="K107" s="9"/>
      <c r="L107" s="141" t="s">
        <v>31</v>
      </c>
      <c r="M107" s="169"/>
      <c r="N107" s="54"/>
      <c r="O107" s="50"/>
      <c r="P107" s="50"/>
      <c r="Q107" s="50"/>
      <c r="R107" s="50"/>
      <c r="S107" s="50"/>
      <c r="T107" s="55"/>
    </row>
    <row r="108" spans="1:21" ht="16.8">
      <c r="B108" s="15"/>
      <c r="C108" s="13"/>
      <c r="D108" s="54"/>
      <c r="E108" s="50"/>
      <c r="F108" s="50"/>
      <c r="G108" s="50"/>
      <c r="H108" s="50"/>
      <c r="I108" s="56"/>
      <c r="J108" s="55"/>
      <c r="K108" s="9"/>
      <c r="L108" s="15"/>
      <c r="M108" s="13"/>
      <c r="N108" s="54"/>
      <c r="O108" s="50"/>
      <c r="P108" s="50"/>
      <c r="Q108" s="50"/>
      <c r="R108" s="50"/>
      <c r="S108" s="50"/>
      <c r="T108" s="55"/>
    </row>
    <row r="109" spans="1:21" ht="16.8">
      <c r="B109" s="15"/>
      <c r="C109" s="13"/>
      <c r="D109" s="54"/>
      <c r="E109" s="50"/>
      <c r="F109" s="50"/>
      <c r="G109" s="50"/>
      <c r="H109" s="50"/>
      <c r="I109" s="56"/>
      <c r="J109" s="55"/>
      <c r="K109" s="9"/>
      <c r="L109" s="15"/>
      <c r="M109" s="13"/>
      <c r="N109" s="54"/>
      <c r="O109" s="50"/>
      <c r="P109" s="50"/>
      <c r="Q109" s="50"/>
      <c r="R109" s="50"/>
      <c r="S109" s="50"/>
      <c r="T109" s="55"/>
    </row>
    <row r="110" spans="1:21" ht="16.8">
      <c r="B110" s="11"/>
      <c r="C110" s="12"/>
      <c r="D110" s="57"/>
      <c r="E110" s="58"/>
      <c r="F110" s="58"/>
      <c r="G110" s="58"/>
      <c r="H110" s="58"/>
      <c r="I110" s="58"/>
      <c r="J110" s="59"/>
      <c r="K110" s="9"/>
      <c r="L110" s="11"/>
      <c r="M110" s="12"/>
      <c r="N110" s="57"/>
      <c r="O110" s="58"/>
      <c r="P110" s="58"/>
      <c r="Q110" s="58"/>
      <c r="R110" s="58"/>
      <c r="S110" s="58"/>
      <c r="T110" s="59"/>
    </row>
  </sheetData>
  <sheetProtection selectLockedCells="1"/>
  <mergeCells count="287">
    <mergeCell ref="Q54:R54"/>
    <mergeCell ref="Q55:R55"/>
    <mergeCell ref="Q56:R56"/>
    <mergeCell ref="S54:T54"/>
    <mergeCell ref="S55:T55"/>
    <mergeCell ref="S56:T56"/>
    <mergeCell ref="O54:P54"/>
    <mergeCell ref="O55:P55"/>
    <mergeCell ref="O56:P56"/>
    <mergeCell ref="O60:P60"/>
    <mergeCell ref="M50:N50"/>
    <mergeCell ref="E53:I53"/>
    <mergeCell ref="E54:I54"/>
    <mergeCell ref="E55:I55"/>
    <mergeCell ref="E56:I56"/>
    <mergeCell ref="K53:L53"/>
    <mergeCell ref="K54:L54"/>
    <mergeCell ref="K55:L55"/>
    <mergeCell ref="K56:L56"/>
    <mergeCell ref="M53:N53"/>
    <mergeCell ref="M54:N54"/>
    <mergeCell ref="M55:N55"/>
    <mergeCell ref="M56:N56"/>
    <mergeCell ref="O53:P53"/>
    <mergeCell ref="M59:N59"/>
    <mergeCell ref="O59:P59"/>
    <mergeCell ref="K51:L51"/>
    <mergeCell ref="A39:D39"/>
    <mergeCell ref="Q39:R39"/>
    <mergeCell ref="S39:T39"/>
    <mergeCell ref="K35:L35"/>
    <mergeCell ref="M35:N35"/>
    <mergeCell ref="O35:P35"/>
    <mergeCell ref="A59:D59"/>
    <mergeCell ref="A50:D50"/>
    <mergeCell ref="Q60:R60"/>
    <mergeCell ref="S60:T60"/>
    <mergeCell ref="Q50:R50"/>
    <mergeCell ref="S50:T50"/>
    <mergeCell ref="Q59:R59"/>
    <mergeCell ref="S59:T59"/>
    <mergeCell ref="M38:N38"/>
    <mergeCell ref="O38:P38"/>
    <mergeCell ref="K39:L39"/>
    <mergeCell ref="K60:L60"/>
    <mergeCell ref="K50:L50"/>
    <mergeCell ref="M39:N39"/>
    <mergeCell ref="O39:P39"/>
    <mergeCell ref="M41:N41"/>
    <mergeCell ref="Q35:R35"/>
    <mergeCell ref="M60:N60"/>
    <mergeCell ref="Q38:R38"/>
    <mergeCell ref="Q41:R41"/>
    <mergeCell ref="Q68:R68"/>
    <mergeCell ref="B86:D86"/>
    <mergeCell ref="E86:J86"/>
    <mergeCell ref="L86:M86"/>
    <mergeCell ref="N86:T86"/>
    <mergeCell ref="B37:D37"/>
    <mergeCell ref="S35:T35"/>
    <mergeCell ref="S38:T38"/>
    <mergeCell ref="L84:M84"/>
    <mergeCell ref="N84:T84"/>
    <mergeCell ref="A78:T78"/>
    <mergeCell ref="B81:D81"/>
    <mergeCell ref="S41:T41"/>
    <mergeCell ref="L83:M83"/>
    <mergeCell ref="N83:T83"/>
    <mergeCell ref="A68:D68"/>
    <mergeCell ref="S68:T68"/>
    <mergeCell ref="B85:D85"/>
    <mergeCell ref="O50:P50"/>
    <mergeCell ref="M63:N63"/>
    <mergeCell ref="O63:P63"/>
    <mergeCell ref="K59:L59"/>
    <mergeCell ref="E81:J81"/>
    <mergeCell ref="A89:T89"/>
    <mergeCell ref="L81:M81"/>
    <mergeCell ref="E85:J85"/>
    <mergeCell ref="L85:M85"/>
    <mergeCell ref="N85:T85"/>
    <mergeCell ref="B84:D84"/>
    <mergeCell ref="E84:J84"/>
    <mergeCell ref="D70:T73"/>
    <mergeCell ref="D74:T74"/>
    <mergeCell ref="D75:T75"/>
    <mergeCell ref="N81:T81"/>
    <mergeCell ref="B82:D82"/>
    <mergeCell ref="E82:J82"/>
    <mergeCell ref="L82:M82"/>
    <mergeCell ref="N82:T82"/>
    <mergeCell ref="S53:T53"/>
    <mergeCell ref="M51:N51"/>
    <mergeCell ref="O51:P51"/>
    <mergeCell ref="Q51:R51"/>
    <mergeCell ref="S51:T51"/>
    <mergeCell ref="K52:L52"/>
    <mergeCell ref="M52:N52"/>
    <mergeCell ref="O52:P52"/>
    <mergeCell ref="Q52:R52"/>
    <mergeCell ref="S52:T52"/>
    <mergeCell ref="B29:D29"/>
    <mergeCell ref="E29:J29"/>
    <mergeCell ref="O29:P29"/>
    <mergeCell ref="L106:M106"/>
    <mergeCell ref="B106:C106"/>
    <mergeCell ref="A98:T98"/>
    <mergeCell ref="B101:D101"/>
    <mergeCell ref="B91:C91"/>
    <mergeCell ref="D91:J91"/>
    <mergeCell ref="B92:C92"/>
    <mergeCell ref="B83:D83"/>
    <mergeCell ref="E83:J83"/>
    <mergeCell ref="E90:J90"/>
    <mergeCell ref="L31:N31"/>
    <mergeCell ref="O31:T31"/>
    <mergeCell ref="B105:C105"/>
    <mergeCell ref="L105:M105"/>
    <mergeCell ref="B79:F79"/>
    <mergeCell ref="G79:U79"/>
    <mergeCell ref="K38:L38"/>
    <mergeCell ref="Q63:R63"/>
    <mergeCell ref="S63:T63"/>
    <mergeCell ref="K63:L63"/>
    <mergeCell ref="Q53:R53"/>
    <mergeCell ref="O2:T2"/>
    <mergeCell ref="B14:D14"/>
    <mergeCell ref="E14:J14"/>
    <mergeCell ref="L14:M14"/>
    <mergeCell ref="N14:T14"/>
    <mergeCell ref="B15:D15"/>
    <mergeCell ref="E15:J15"/>
    <mergeCell ref="L15:M15"/>
    <mergeCell ref="N15:T15"/>
    <mergeCell ref="O3:T3"/>
    <mergeCell ref="O4:T4"/>
    <mergeCell ref="O5:T5"/>
    <mergeCell ref="A1:I5"/>
    <mergeCell ref="M2:N2"/>
    <mergeCell ref="M3:N3"/>
    <mergeCell ref="M4:N4"/>
    <mergeCell ref="M5:N5"/>
    <mergeCell ref="B16:D16"/>
    <mergeCell ref="E16:J16"/>
    <mergeCell ref="L16:M16"/>
    <mergeCell ref="N16:T16"/>
    <mergeCell ref="B20:D20"/>
    <mergeCell ref="E20:J20"/>
    <mergeCell ref="L20:M20"/>
    <mergeCell ref="N20:T20"/>
    <mergeCell ref="B21:D21"/>
    <mergeCell ref="E21:J21"/>
    <mergeCell ref="L21:M21"/>
    <mergeCell ref="A17:T17"/>
    <mergeCell ref="C18:T18"/>
    <mergeCell ref="A19:T19"/>
    <mergeCell ref="N21:T21"/>
    <mergeCell ref="B107:C107"/>
    <mergeCell ref="L107:M107"/>
    <mergeCell ref="A32:T32"/>
    <mergeCell ref="A26:T26"/>
    <mergeCell ref="B24:D24"/>
    <mergeCell ref="E24:J24"/>
    <mergeCell ref="E31:J31"/>
    <mergeCell ref="B31:D31"/>
    <mergeCell ref="E38:I38"/>
    <mergeCell ref="E59:I59"/>
    <mergeCell ref="E60:I60"/>
    <mergeCell ref="E50:I50"/>
    <mergeCell ref="E51:I51"/>
    <mergeCell ref="E52:I52"/>
    <mergeCell ref="E57:I57"/>
    <mergeCell ref="A62:D62"/>
    <mergeCell ref="A66:D66"/>
    <mergeCell ref="L24:M24"/>
    <mergeCell ref="N24:T24"/>
    <mergeCell ref="B25:D25"/>
    <mergeCell ref="E25:J25"/>
    <mergeCell ref="L25:M25"/>
    <mergeCell ref="N25:T25"/>
    <mergeCell ref="A28:T28"/>
    <mergeCell ref="E22:J22"/>
    <mergeCell ref="L22:M22"/>
    <mergeCell ref="N22:T22"/>
    <mergeCell ref="B23:D23"/>
    <mergeCell ref="E23:J23"/>
    <mergeCell ref="L23:M23"/>
    <mergeCell ref="N23:T23"/>
    <mergeCell ref="B22:D22"/>
    <mergeCell ref="M1:T1"/>
    <mergeCell ref="B12:D12"/>
    <mergeCell ref="E12:J12"/>
    <mergeCell ref="L12:M12"/>
    <mergeCell ref="N12:T12"/>
    <mergeCell ref="B13:D13"/>
    <mergeCell ref="E13:J13"/>
    <mergeCell ref="L13:M13"/>
    <mergeCell ref="N13:T13"/>
    <mergeCell ref="A7:J7"/>
    <mergeCell ref="A10:T10"/>
    <mergeCell ref="B11:D11"/>
    <mergeCell ref="E11:J11"/>
    <mergeCell ref="L11:M11"/>
    <mergeCell ref="N11:T11"/>
    <mergeCell ref="C9:T9"/>
    <mergeCell ref="Q42:R42"/>
    <mergeCell ref="S42:T42"/>
    <mergeCell ref="D92:J92"/>
    <mergeCell ref="B93:C93"/>
    <mergeCell ref="D93:J93"/>
    <mergeCell ref="B94:C94"/>
    <mergeCell ref="D94:J94"/>
    <mergeCell ref="B95:C95"/>
    <mergeCell ref="D95:J95"/>
    <mergeCell ref="K64:L64"/>
    <mergeCell ref="M64:N64"/>
    <mergeCell ref="O64:P64"/>
    <mergeCell ref="Q64:R64"/>
    <mergeCell ref="S64:T64"/>
    <mergeCell ref="K57:L57"/>
    <mergeCell ref="M57:N57"/>
    <mergeCell ref="O57:P57"/>
    <mergeCell ref="Q57:R57"/>
    <mergeCell ref="S57:T57"/>
    <mergeCell ref="K62:L62"/>
    <mergeCell ref="M62:N62"/>
    <mergeCell ref="O62:P62"/>
    <mergeCell ref="Q62:R62"/>
    <mergeCell ref="S62:T62"/>
    <mergeCell ref="S46:T46"/>
    <mergeCell ref="A47:D47"/>
    <mergeCell ref="E47:I47"/>
    <mergeCell ref="K47:L47"/>
    <mergeCell ref="M47:N47"/>
    <mergeCell ref="O47:P47"/>
    <mergeCell ref="Q47:R47"/>
    <mergeCell ref="S47:T47"/>
    <mergeCell ref="K37:L37"/>
    <mergeCell ref="K40:L40"/>
    <mergeCell ref="K41:L41"/>
    <mergeCell ref="K42:L42"/>
    <mergeCell ref="E37:I37"/>
    <mergeCell ref="M37:N37"/>
    <mergeCell ref="O37:P37"/>
    <mergeCell ref="Q37:R37"/>
    <mergeCell ref="S37:T37"/>
    <mergeCell ref="M40:N40"/>
    <mergeCell ref="O40:P40"/>
    <mergeCell ref="Q40:R40"/>
    <mergeCell ref="S40:T40"/>
    <mergeCell ref="O41:P41"/>
    <mergeCell ref="M42:N42"/>
    <mergeCell ref="O42:P42"/>
    <mergeCell ref="E48:I48"/>
    <mergeCell ref="K48:L48"/>
    <mergeCell ref="M48:N48"/>
    <mergeCell ref="O48:P48"/>
    <mergeCell ref="Q48:R48"/>
    <mergeCell ref="S48:T48"/>
    <mergeCell ref="K43:L43"/>
    <mergeCell ref="K44:L44"/>
    <mergeCell ref="K45:L45"/>
    <mergeCell ref="M43:N43"/>
    <mergeCell ref="M44:N44"/>
    <mergeCell ref="M45:N45"/>
    <mergeCell ref="O43:P43"/>
    <mergeCell ref="O44:P44"/>
    <mergeCell ref="O45:P45"/>
    <mergeCell ref="Q43:R43"/>
    <mergeCell ref="S43:T43"/>
    <mergeCell ref="Q44:R44"/>
    <mergeCell ref="S44:T44"/>
    <mergeCell ref="Q45:R45"/>
    <mergeCell ref="S45:T45"/>
    <mergeCell ref="M46:N46"/>
    <mergeCell ref="O46:P46"/>
    <mergeCell ref="Q46:R46"/>
    <mergeCell ref="S65:T65"/>
    <mergeCell ref="Q65:R65"/>
    <mergeCell ref="O65:P65"/>
    <mergeCell ref="M65:N65"/>
    <mergeCell ref="K65:L65"/>
    <mergeCell ref="K66:L66"/>
    <mergeCell ref="M66:N66"/>
    <mergeCell ref="O66:P66"/>
    <mergeCell ref="Q66:R66"/>
    <mergeCell ref="S66:T66"/>
  </mergeCells>
  <dataValidations count="4">
    <dataValidation type="list" allowBlank="1" showInputMessage="1" showErrorMessage="1" sqref="C9:T9" xr:uid="{00000000-0002-0000-0000-000001000000}">
      <formula1>Operateur</formula1>
    </dataValidation>
    <dataValidation type="list" allowBlank="1" showInputMessage="1" showErrorMessage="1" sqref="E29:J29" xr:uid="{00000000-0002-0000-0000-000002000000}">
      <formula1>Contrat</formula1>
    </dataValidation>
    <dataValidation type="list" allowBlank="1" showInputMessage="1" showErrorMessage="1" sqref="O29" xr:uid="{00000000-0002-0000-0000-000006000000}">
      <formula1>Duree</formula1>
    </dataValidation>
    <dataValidation type="list" allowBlank="1" showInputMessage="1" showErrorMessage="1" sqref="G79:U79" xr:uid="{00000000-0002-0000-0000-000007000000}">
      <formula1>FAS</formula1>
    </dataValidation>
  </dataValidations>
  <pageMargins left="0.7" right="0.7" top="0.75" bottom="0.75" header="0.3" footer="0.3"/>
  <pageSetup paperSize="9" scale="31" orientation="portrait" r:id="rId1"/>
  <ignoredErrors>
    <ignoredError sqref="E11:E14 I15:J16 I20:J25 Q20:T25 E31 I81:J86 E81:G86 E21:G25 E15:G16 N20:O25 M46:T46 E50 Q62:T63 Q50:T52 E51:I52 E53:I57 Q53:T57 E59:I59 Q59:T59 E60:I60 Q60:T60 M37 M38:N45 O37:T45 Q47:T48 E37:I45 O64:T65 F20:G20 F47:I47 O66:P66 S66:T6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4">
              <controlPr defaultSize="0" autoFill="0" autoLine="0" autoPict="0">
                <anchor moveWithCells="1">
                  <from>
                    <xdr:col>2</xdr:col>
                    <xdr:colOff>487680</xdr:colOff>
                    <xdr:row>98</xdr:row>
                    <xdr:rowOff>144780</xdr:rowOff>
                  </from>
                  <to>
                    <xdr:col>3</xdr:col>
                    <xdr:colOff>7620</xdr:colOff>
                    <xdr:row>99</xdr:row>
                    <xdr:rowOff>167640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Liste!$AC$3:$AC$22</xm:f>
          </x14:formula1>
          <xm:sqref>O2:T2</xm:sqref>
        </x14:dataValidation>
        <x14:dataValidation type="list" allowBlank="1" showInputMessage="1" showErrorMessage="1" xr:uid="{DE07BA85-C19C-4C39-AA33-A12357B4EABE}">
          <x14:formula1>
            <xm:f>Liste!$AK$2:$AK$22</xm:f>
          </x14:formula1>
          <xm:sqref>O5:T5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4432-90B1-4FC9-BE13-AAB8DEC1F4B5}">
  <sheetPr>
    <pageSetUpPr fitToPage="1"/>
  </sheetPr>
  <dimension ref="A1:AB41"/>
  <sheetViews>
    <sheetView showGridLines="0" zoomScale="80" zoomScaleNormal="80" workbookViewId="0">
      <selection activeCell="B12" sqref="B12:C12"/>
    </sheetView>
  </sheetViews>
  <sheetFormatPr baseColWidth="10" defaultColWidth="11.44140625" defaultRowHeight="14.4"/>
  <cols>
    <col min="1" max="16384" width="11.44140625" style="80"/>
  </cols>
  <sheetData>
    <row r="1" spans="1:28" ht="19.5" customHeight="1">
      <c r="A1" s="196" t="s">
        <v>532</v>
      </c>
      <c r="B1" s="196"/>
      <c r="C1" s="196"/>
      <c r="D1" s="196"/>
      <c r="E1" s="196"/>
      <c r="F1" s="196"/>
      <c r="G1" s="196"/>
      <c r="H1" s="196"/>
      <c r="I1" s="196"/>
      <c r="J1" s="196"/>
      <c r="K1" s="196"/>
      <c r="L1" s="196"/>
      <c r="M1" s="196"/>
      <c r="N1" s="196"/>
      <c r="O1" s="79"/>
      <c r="R1" s="241" t="s">
        <v>15</v>
      </c>
      <c r="S1" s="242"/>
      <c r="T1" s="242"/>
      <c r="U1" s="242"/>
      <c r="V1" s="242"/>
      <c r="W1" s="242"/>
      <c r="X1" s="242"/>
      <c r="Y1" s="242"/>
      <c r="Z1" s="242"/>
      <c r="AA1" s="243"/>
    </row>
    <row r="2" spans="1:28" ht="19.5" customHeight="1">
      <c r="A2" s="196"/>
      <c r="B2" s="196"/>
      <c r="C2" s="196"/>
      <c r="D2" s="196"/>
      <c r="E2" s="196"/>
      <c r="F2" s="196"/>
      <c r="G2" s="196"/>
      <c r="H2" s="196"/>
      <c r="I2" s="196"/>
      <c r="J2" s="196"/>
      <c r="K2" s="196"/>
      <c r="L2" s="196"/>
      <c r="M2" s="196"/>
      <c r="N2" s="196"/>
      <c r="O2" s="79"/>
      <c r="R2" s="244" t="s">
        <v>7</v>
      </c>
      <c r="S2" s="198"/>
      <c r="T2" s="248"/>
      <c r="U2" s="249"/>
      <c r="V2" s="249"/>
      <c r="W2" s="249"/>
      <c r="X2" s="249"/>
      <c r="Y2" s="249"/>
      <c r="Z2" s="249"/>
      <c r="AA2" s="250"/>
    </row>
    <row r="3" spans="1:28" ht="19.5" customHeight="1">
      <c r="A3" s="196"/>
      <c r="B3" s="196"/>
      <c r="C3" s="196"/>
      <c r="D3" s="196"/>
      <c r="E3" s="196"/>
      <c r="F3" s="196"/>
      <c r="G3" s="196"/>
      <c r="H3" s="196"/>
      <c r="I3" s="196"/>
      <c r="J3" s="196"/>
      <c r="K3" s="196"/>
      <c r="L3" s="196"/>
      <c r="M3" s="196"/>
      <c r="N3" s="196"/>
      <c r="O3" s="79"/>
      <c r="R3" s="245" t="s">
        <v>0</v>
      </c>
      <c r="S3" s="200"/>
      <c r="T3" s="251" t="str">
        <f>IFERROR(VLOOKUP(T2,Liste!$AC:$AH,5,FALSE),"")</f>
        <v/>
      </c>
      <c r="U3" s="252"/>
      <c r="V3" s="252"/>
      <c r="W3" s="252"/>
      <c r="X3" s="252"/>
      <c r="Y3" s="252"/>
      <c r="Z3" s="252"/>
      <c r="AA3" s="253"/>
    </row>
    <row r="4" spans="1:28" ht="19.5" customHeight="1">
      <c r="A4" s="196"/>
      <c r="B4" s="196"/>
      <c r="C4" s="196"/>
      <c r="D4" s="196"/>
      <c r="E4" s="196"/>
      <c r="F4" s="196"/>
      <c r="G4" s="196"/>
      <c r="H4" s="196"/>
      <c r="I4" s="196"/>
      <c r="J4" s="196"/>
      <c r="K4" s="196"/>
      <c r="L4" s="196"/>
      <c r="M4" s="196"/>
      <c r="N4" s="196"/>
      <c r="O4" s="79"/>
      <c r="R4" s="245" t="s">
        <v>1</v>
      </c>
      <c r="S4" s="200"/>
      <c r="T4" s="254" t="str">
        <f>IFERROR(VLOOKUP(AG2,Liste!$AC:$AH,4,FALSE),"")</f>
        <v/>
      </c>
      <c r="U4" s="255"/>
      <c r="V4" s="255"/>
      <c r="W4" s="255"/>
      <c r="X4" s="255"/>
      <c r="Y4" s="255"/>
      <c r="Z4" s="255"/>
      <c r="AA4" s="256"/>
    </row>
    <row r="5" spans="1:28" ht="19.5" customHeight="1">
      <c r="A5" s="196"/>
      <c r="B5" s="196"/>
      <c r="C5" s="196"/>
      <c r="D5" s="196"/>
      <c r="E5" s="196"/>
      <c r="F5" s="196"/>
      <c r="G5" s="196"/>
      <c r="H5" s="196"/>
      <c r="I5" s="196"/>
      <c r="J5" s="196"/>
      <c r="K5" s="196"/>
      <c r="L5" s="196"/>
      <c r="M5" s="196"/>
      <c r="N5" s="196"/>
      <c r="O5" s="108" t="str">
        <f>'HEB Loc.tech.NRO'!J5</f>
        <v>V.1.3</v>
      </c>
      <c r="R5" s="246" t="s">
        <v>104</v>
      </c>
      <c r="S5" s="247"/>
      <c r="T5" s="257"/>
      <c r="U5" s="258"/>
      <c r="V5" s="258"/>
      <c r="W5" s="258"/>
      <c r="X5" s="258"/>
      <c r="Y5" s="258"/>
      <c r="Z5" s="258"/>
      <c r="AA5" s="259"/>
    </row>
    <row r="8" spans="1:28" ht="28.2" thickBot="1">
      <c r="A8" s="82" t="s">
        <v>538</v>
      </c>
      <c r="B8" s="82"/>
      <c r="C8" s="82"/>
      <c r="D8" s="82"/>
      <c r="E8" s="82"/>
      <c r="F8" s="83"/>
      <c r="G8" s="83"/>
      <c r="H8" s="83"/>
      <c r="I8" s="83"/>
      <c r="J8" s="83"/>
      <c r="K8" s="83"/>
      <c r="L8" s="83"/>
      <c r="M8" s="83"/>
      <c r="N8" s="83"/>
      <c r="O8" s="83"/>
      <c r="P8" s="83"/>
      <c r="Q8" s="83"/>
      <c r="R8" s="83"/>
      <c r="S8" s="83"/>
      <c r="T8" s="83"/>
      <c r="U8" s="83"/>
      <c r="V8" s="83"/>
      <c r="W8" s="83"/>
      <c r="X8" s="83"/>
      <c r="Y8" s="83"/>
      <c r="Z8" s="83"/>
      <c r="AA8" s="83"/>
    </row>
    <row r="9" spans="1:28">
      <c r="A9" s="84"/>
      <c r="B9" s="84"/>
      <c r="C9" s="84"/>
      <c r="D9" s="84"/>
      <c r="E9" s="84"/>
      <c r="F9" s="84"/>
      <c r="G9" s="84"/>
      <c r="H9" s="84"/>
      <c r="I9" s="84"/>
      <c r="J9" s="84"/>
      <c r="K9" s="84"/>
      <c r="L9" s="84"/>
      <c r="M9" s="84"/>
      <c r="N9" s="84"/>
      <c r="O9" s="84"/>
      <c r="P9" s="84"/>
      <c r="Q9" s="84"/>
      <c r="R9" s="84"/>
      <c r="S9" s="84"/>
      <c r="T9" s="84"/>
      <c r="U9" s="84"/>
      <c r="V9" s="84"/>
      <c r="W9" s="84"/>
      <c r="X9" s="84"/>
      <c r="Y9" s="84"/>
      <c r="Z9" s="84"/>
      <c r="AA9" s="84"/>
    </row>
    <row r="10" spans="1:28">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row>
    <row r="11" spans="1:28" ht="24.9" customHeight="1">
      <c r="A11" s="86"/>
      <c r="B11" s="240" t="s">
        <v>533</v>
      </c>
      <c r="C11" s="240"/>
      <c r="D11" s="240" t="s">
        <v>534</v>
      </c>
      <c r="E11" s="240"/>
      <c r="F11" s="240"/>
      <c r="G11" s="240" t="s">
        <v>87</v>
      </c>
      <c r="H11" s="240"/>
      <c r="I11" s="240"/>
      <c r="J11" s="240"/>
      <c r="K11" s="240"/>
      <c r="L11" s="240"/>
      <c r="M11" s="240"/>
      <c r="N11" s="240" t="s">
        <v>531</v>
      </c>
      <c r="O11" s="240"/>
      <c r="P11" s="240"/>
      <c r="Q11" s="240"/>
      <c r="R11" s="240"/>
      <c r="S11" s="91" t="s">
        <v>535</v>
      </c>
      <c r="T11" s="240" t="s">
        <v>89</v>
      </c>
      <c r="U11" s="240"/>
      <c r="V11" s="240"/>
      <c r="W11" s="240"/>
      <c r="X11" s="240" t="s">
        <v>536</v>
      </c>
      <c r="Y11" s="240"/>
      <c r="Z11" s="240" t="s">
        <v>537</v>
      </c>
      <c r="AA11" s="240"/>
    </row>
    <row r="12" spans="1:28" ht="24.9" customHeight="1">
      <c r="A12" s="89">
        <v>1</v>
      </c>
      <c r="B12" s="239"/>
      <c r="C12" s="239"/>
      <c r="D12" s="239"/>
      <c r="E12" s="239"/>
      <c r="F12" s="239"/>
      <c r="G12" s="239"/>
      <c r="H12" s="239"/>
      <c r="I12" s="239"/>
      <c r="J12" s="239"/>
      <c r="K12" s="239"/>
      <c r="L12" s="239"/>
      <c r="M12" s="239"/>
      <c r="N12" s="239"/>
      <c r="O12" s="239"/>
      <c r="P12" s="239"/>
      <c r="Q12" s="239"/>
      <c r="R12" s="239"/>
      <c r="S12" s="92"/>
      <c r="T12" s="239"/>
      <c r="U12" s="239"/>
      <c r="V12" s="239"/>
      <c r="W12" s="239"/>
      <c r="X12" s="239"/>
      <c r="Y12" s="239"/>
      <c r="Z12" s="239"/>
      <c r="AA12" s="239"/>
    </row>
    <row r="13" spans="1:28" ht="24.9" customHeight="1">
      <c r="A13" s="90">
        <v>2</v>
      </c>
      <c r="B13" s="238"/>
      <c r="C13" s="238"/>
      <c r="D13" s="238"/>
      <c r="E13" s="238"/>
      <c r="F13" s="238"/>
      <c r="G13" s="238"/>
      <c r="H13" s="238"/>
      <c r="I13" s="238"/>
      <c r="J13" s="238"/>
      <c r="K13" s="238"/>
      <c r="L13" s="238"/>
      <c r="M13" s="238"/>
      <c r="N13" s="238"/>
      <c r="O13" s="238"/>
      <c r="P13" s="238"/>
      <c r="Q13" s="238"/>
      <c r="R13" s="238"/>
      <c r="S13" s="93"/>
      <c r="T13" s="238"/>
      <c r="U13" s="238"/>
      <c r="V13" s="238"/>
      <c r="W13" s="238"/>
      <c r="X13" s="238"/>
      <c r="Y13" s="238"/>
      <c r="Z13" s="238"/>
      <c r="AA13" s="238"/>
      <c r="AB13" s="94"/>
    </row>
    <row r="14" spans="1:28" ht="24.9" customHeight="1">
      <c r="A14" s="90">
        <v>3</v>
      </c>
      <c r="B14" s="238"/>
      <c r="C14" s="238"/>
      <c r="D14" s="238"/>
      <c r="E14" s="238"/>
      <c r="F14" s="238"/>
      <c r="G14" s="238"/>
      <c r="H14" s="238"/>
      <c r="I14" s="238"/>
      <c r="J14" s="238"/>
      <c r="K14" s="238"/>
      <c r="L14" s="238"/>
      <c r="M14" s="238"/>
      <c r="N14" s="238"/>
      <c r="O14" s="238"/>
      <c r="P14" s="238"/>
      <c r="Q14" s="238"/>
      <c r="R14" s="238"/>
      <c r="S14" s="93"/>
      <c r="T14" s="238"/>
      <c r="U14" s="238"/>
      <c r="V14" s="238"/>
      <c r="W14" s="238"/>
      <c r="X14" s="238"/>
      <c r="Y14" s="238"/>
      <c r="Z14" s="238"/>
      <c r="AA14" s="238"/>
      <c r="AB14" s="94"/>
    </row>
    <row r="15" spans="1:28" ht="24.9" customHeight="1">
      <c r="A15" s="90">
        <v>4</v>
      </c>
      <c r="B15" s="238"/>
      <c r="C15" s="238"/>
      <c r="D15" s="238"/>
      <c r="E15" s="238"/>
      <c r="F15" s="238"/>
      <c r="G15" s="238"/>
      <c r="H15" s="238"/>
      <c r="I15" s="238"/>
      <c r="J15" s="238"/>
      <c r="K15" s="238"/>
      <c r="L15" s="238"/>
      <c r="M15" s="238"/>
      <c r="N15" s="238"/>
      <c r="O15" s="238"/>
      <c r="P15" s="238"/>
      <c r="Q15" s="238"/>
      <c r="R15" s="238"/>
      <c r="S15" s="93"/>
      <c r="T15" s="238"/>
      <c r="U15" s="238"/>
      <c r="V15" s="238"/>
      <c r="W15" s="238"/>
      <c r="X15" s="238"/>
      <c r="Y15" s="238"/>
      <c r="Z15" s="238"/>
      <c r="AA15" s="238"/>
      <c r="AB15" s="94"/>
    </row>
    <row r="16" spans="1:28" ht="24.9" customHeight="1">
      <c r="A16" s="90">
        <v>5</v>
      </c>
      <c r="B16" s="238"/>
      <c r="C16" s="238"/>
      <c r="D16" s="238"/>
      <c r="E16" s="238"/>
      <c r="F16" s="238"/>
      <c r="G16" s="238"/>
      <c r="H16" s="238"/>
      <c r="I16" s="238"/>
      <c r="J16" s="238"/>
      <c r="K16" s="238"/>
      <c r="L16" s="238"/>
      <c r="M16" s="238"/>
      <c r="N16" s="238"/>
      <c r="O16" s="238"/>
      <c r="P16" s="238"/>
      <c r="Q16" s="238"/>
      <c r="R16" s="238"/>
      <c r="S16" s="93"/>
      <c r="T16" s="238"/>
      <c r="U16" s="238"/>
      <c r="V16" s="238"/>
      <c r="W16" s="238"/>
      <c r="X16" s="238"/>
      <c r="Y16" s="238"/>
      <c r="Z16" s="238"/>
      <c r="AA16" s="238"/>
      <c r="AB16" s="94"/>
    </row>
    <row r="17" spans="1:28" ht="24.9" customHeight="1">
      <c r="A17" s="90">
        <v>6</v>
      </c>
      <c r="B17" s="238"/>
      <c r="C17" s="238"/>
      <c r="D17" s="238"/>
      <c r="E17" s="238"/>
      <c r="F17" s="238"/>
      <c r="G17" s="238"/>
      <c r="H17" s="238"/>
      <c r="I17" s="238"/>
      <c r="J17" s="238"/>
      <c r="K17" s="238"/>
      <c r="L17" s="238"/>
      <c r="M17" s="238"/>
      <c r="N17" s="238"/>
      <c r="O17" s="238"/>
      <c r="P17" s="238"/>
      <c r="Q17" s="238"/>
      <c r="R17" s="238"/>
      <c r="S17" s="93"/>
      <c r="T17" s="238"/>
      <c r="U17" s="238"/>
      <c r="V17" s="238"/>
      <c r="W17" s="238"/>
      <c r="X17" s="238"/>
      <c r="Y17" s="238"/>
      <c r="Z17" s="238"/>
      <c r="AA17" s="238"/>
      <c r="AB17" s="94"/>
    </row>
    <row r="18" spans="1:28" ht="24.9" customHeight="1">
      <c r="A18" s="90">
        <v>7</v>
      </c>
      <c r="B18" s="238"/>
      <c r="C18" s="238"/>
      <c r="D18" s="238"/>
      <c r="E18" s="238"/>
      <c r="F18" s="238"/>
      <c r="G18" s="238"/>
      <c r="H18" s="238"/>
      <c r="I18" s="238"/>
      <c r="J18" s="238"/>
      <c r="K18" s="238"/>
      <c r="L18" s="238"/>
      <c r="M18" s="238"/>
      <c r="N18" s="238"/>
      <c r="O18" s="238"/>
      <c r="P18" s="238"/>
      <c r="Q18" s="238"/>
      <c r="R18" s="238"/>
      <c r="S18" s="93"/>
      <c r="T18" s="238"/>
      <c r="U18" s="238"/>
      <c r="V18" s="238"/>
      <c r="W18" s="238"/>
      <c r="X18" s="238"/>
      <c r="Y18" s="238"/>
      <c r="Z18" s="238"/>
      <c r="AA18" s="238"/>
      <c r="AB18" s="94"/>
    </row>
    <row r="19" spans="1:28" ht="24.9" customHeight="1">
      <c r="A19" s="90">
        <v>8</v>
      </c>
      <c r="B19" s="238"/>
      <c r="C19" s="238"/>
      <c r="D19" s="238"/>
      <c r="E19" s="238"/>
      <c r="F19" s="238"/>
      <c r="G19" s="238"/>
      <c r="H19" s="238"/>
      <c r="I19" s="238"/>
      <c r="J19" s="238"/>
      <c r="K19" s="238"/>
      <c r="L19" s="238"/>
      <c r="M19" s="238"/>
      <c r="N19" s="238"/>
      <c r="O19" s="238"/>
      <c r="P19" s="238"/>
      <c r="Q19" s="238"/>
      <c r="R19" s="238"/>
      <c r="S19" s="93"/>
      <c r="T19" s="238"/>
      <c r="U19" s="238"/>
      <c r="V19" s="238"/>
      <c r="W19" s="238"/>
      <c r="X19" s="238"/>
      <c r="Y19" s="238"/>
      <c r="Z19" s="238"/>
      <c r="AA19" s="238"/>
      <c r="AB19" s="94"/>
    </row>
    <row r="20" spans="1:28" ht="24.9" customHeight="1">
      <c r="A20" s="90">
        <v>9</v>
      </c>
      <c r="B20" s="238"/>
      <c r="C20" s="238"/>
      <c r="D20" s="238"/>
      <c r="E20" s="238"/>
      <c r="F20" s="238"/>
      <c r="G20" s="238"/>
      <c r="H20" s="238"/>
      <c r="I20" s="238"/>
      <c r="J20" s="238"/>
      <c r="K20" s="238"/>
      <c r="L20" s="238"/>
      <c r="M20" s="238"/>
      <c r="N20" s="238"/>
      <c r="O20" s="238"/>
      <c r="P20" s="238"/>
      <c r="Q20" s="238"/>
      <c r="R20" s="238"/>
      <c r="S20" s="93"/>
      <c r="T20" s="238"/>
      <c r="U20" s="238"/>
      <c r="V20" s="238"/>
      <c r="W20" s="238"/>
      <c r="X20" s="238"/>
      <c r="Y20" s="238"/>
      <c r="Z20" s="238"/>
      <c r="AA20" s="238"/>
      <c r="AB20" s="94"/>
    </row>
    <row r="21" spans="1:28" ht="24.9" customHeight="1">
      <c r="A21" s="90">
        <v>10</v>
      </c>
      <c r="B21" s="238"/>
      <c r="C21" s="238"/>
      <c r="D21" s="238"/>
      <c r="E21" s="238"/>
      <c r="F21" s="238"/>
      <c r="G21" s="238"/>
      <c r="H21" s="238"/>
      <c r="I21" s="238"/>
      <c r="J21" s="238"/>
      <c r="K21" s="238"/>
      <c r="L21" s="238"/>
      <c r="M21" s="238"/>
      <c r="N21" s="238"/>
      <c r="O21" s="238"/>
      <c r="P21" s="238"/>
      <c r="Q21" s="238"/>
      <c r="R21" s="238"/>
      <c r="S21" s="93"/>
      <c r="T21" s="238"/>
      <c r="U21" s="238"/>
      <c r="V21" s="238"/>
      <c r="W21" s="238"/>
      <c r="X21" s="238"/>
      <c r="Y21" s="238"/>
      <c r="Z21" s="238"/>
      <c r="AA21" s="238"/>
      <c r="AB21" s="94"/>
    </row>
    <row r="22" spans="1:28" ht="24.9" customHeight="1">
      <c r="A22" s="90">
        <v>11</v>
      </c>
      <c r="B22" s="238"/>
      <c r="C22" s="238"/>
      <c r="D22" s="238"/>
      <c r="E22" s="238"/>
      <c r="F22" s="238"/>
      <c r="G22" s="238"/>
      <c r="H22" s="238"/>
      <c r="I22" s="238"/>
      <c r="J22" s="238"/>
      <c r="K22" s="238"/>
      <c r="L22" s="238"/>
      <c r="M22" s="238"/>
      <c r="N22" s="238"/>
      <c r="O22" s="238"/>
      <c r="P22" s="238"/>
      <c r="Q22" s="238"/>
      <c r="R22" s="238"/>
      <c r="S22" s="93"/>
      <c r="T22" s="238"/>
      <c r="U22" s="238"/>
      <c r="V22" s="238"/>
      <c r="W22" s="238"/>
      <c r="X22" s="238"/>
      <c r="Y22" s="238"/>
      <c r="Z22" s="238"/>
      <c r="AA22" s="238"/>
      <c r="AB22" s="94"/>
    </row>
    <row r="23" spans="1:28" ht="24.9" customHeight="1">
      <c r="A23" s="90">
        <v>12</v>
      </c>
      <c r="B23" s="238"/>
      <c r="C23" s="238"/>
      <c r="D23" s="238"/>
      <c r="E23" s="238"/>
      <c r="F23" s="238"/>
      <c r="G23" s="238"/>
      <c r="H23" s="238"/>
      <c r="I23" s="238"/>
      <c r="J23" s="238"/>
      <c r="K23" s="238"/>
      <c r="L23" s="238"/>
      <c r="M23" s="238"/>
      <c r="N23" s="238"/>
      <c r="O23" s="238"/>
      <c r="P23" s="238"/>
      <c r="Q23" s="238"/>
      <c r="R23" s="238"/>
      <c r="S23" s="93"/>
      <c r="T23" s="238"/>
      <c r="U23" s="238"/>
      <c r="V23" s="238"/>
      <c r="W23" s="238"/>
      <c r="X23" s="238"/>
      <c r="Y23" s="238"/>
      <c r="Z23" s="238"/>
      <c r="AA23" s="238"/>
      <c r="AB23" s="94"/>
    </row>
    <row r="24" spans="1:28" ht="24.9" customHeight="1">
      <c r="A24" s="90">
        <v>13</v>
      </c>
      <c r="B24" s="238"/>
      <c r="C24" s="238"/>
      <c r="D24" s="238"/>
      <c r="E24" s="238"/>
      <c r="F24" s="238"/>
      <c r="G24" s="238"/>
      <c r="H24" s="238"/>
      <c r="I24" s="238"/>
      <c r="J24" s="238"/>
      <c r="K24" s="238"/>
      <c r="L24" s="238"/>
      <c r="M24" s="238"/>
      <c r="N24" s="238"/>
      <c r="O24" s="238"/>
      <c r="P24" s="238"/>
      <c r="Q24" s="238"/>
      <c r="R24" s="238"/>
      <c r="S24" s="93"/>
      <c r="T24" s="238"/>
      <c r="U24" s="238"/>
      <c r="V24" s="238"/>
      <c r="W24" s="238"/>
      <c r="X24" s="238"/>
      <c r="Y24" s="238"/>
      <c r="Z24" s="238"/>
      <c r="AA24" s="238"/>
      <c r="AB24" s="94"/>
    </row>
    <row r="25" spans="1:28" ht="24.9" customHeight="1">
      <c r="A25" s="90">
        <v>14</v>
      </c>
      <c r="B25" s="238"/>
      <c r="C25" s="238"/>
      <c r="D25" s="238"/>
      <c r="E25" s="238"/>
      <c r="F25" s="238"/>
      <c r="G25" s="238"/>
      <c r="H25" s="238"/>
      <c r="I25" s="238"/>
      <c r="J25" s="238"/>
      <c r="K25" s="238"/>
      <c r="L25" s="238"/>
      <c r="M25" s="238"/>
      <c r="N25" s="238"/>
      <c r="O25" s="238"/>
      <c r="P25" s="238"/>
      <c r="Q25" s="238"/>
      <c r="R25" s="238"/>
      <c r="S25" s="93"/>
      <c r="T25" s="238"/>
      <c r="U25" s="238"/>
      <c r="V25" s="238"/>
      <c r="W25" s="238"/>
      <c r="X25" s="238"/>
      <c r="Y25" s="238"/>
      <c r="Z25" s="238"/>
      <c r="AA25" s="238"/>
      <c r="AB25" s="94"/>
    </row>
    <row r="26" spans="1:28" ht="24.9" customHeight="1">
      <c r="A26" s="90">
        <v>15</v>
      </c>
      <c r="B26" s="238"/>
      <c r="C26" s="238"/>
      <c r="D26" s="238"/>
      <c r="E26" s="238"/>
      <c r="F26" s="238"/>
      <c r="G26" s="238"/>
      <c r="H26" s="238"/>
      <c r="I26" s="238"/>
      <c r="J26" s="238"/>
      <c r="K26" s="238"/>
      <c r="L26" s="238"/>
      <c r="M26" s="238"/>
      <c r="N26" s="238"/>
      <c r="O26" s="238"/>
      <c r="P26" s="238"/>
      <c r="Q26" s="238"/>
      <c r="R26" s="238"/>
      <c r="S26" s="93"/>
      <c r="T26" s="238"/>
      <c r="U26" s="238"/>
      <c r="V26" s="238"/>
      <c r="W26" s="238"/>
      <c r="X26" s="238"/>
      <c r="Y26" s="238"/>
      <c r="Z26" s="238"/>
      <c r="AA26" s="238"/>
      <c r="AB26" s="94"/>
    </row>
    <row r="27" spans="1:28" ht="24.9" customHeight="1">
      <c r="A27" s="90">
        <v>16</v>
      </c>
      <c r="B27" s="238"/>
      <c r="C27" s="238"/>
      <c r="D27" s="238"/>
      <c r="E27" s="238"/>
      <c r="F27" s="238"/>
      <c r="G27" s="238"/>
      <c r="H27" s="238"/>
      <c r="I27" s="238"/>
      <c r="J27" s="238"/>
      <c r="K27" s="238"/>
      <c r="L27" s="238"/>
      <c r="M27" s="238"/>
      <c r="N27" s="238"/>
      <c r="O27" s="238"/>
      <c r="P27" s="238"/>
      <c r="Q27" s="238"/>
      <c r="R27" s="238"/>
      <c r="S27" s="93"/>
      <c r="T27" s="238"/>
      <c r="U27" s="238"/>
      <c r="V27" s="238"/>
      <c r="W27" s="238"/>
      <c r="X27" s="238"/>
      <c r="Y27" s="238"/>
      <c r="Z27" s="238"/>
      <c r="AA27" s="238"/>
      <c r="AB27" s="94"/>
    </row>
    <row r="28" spans="1:28" ht="24.9" customHeight="1">
      <c r="A28" s="90">
        <v>17</v>
      </c>
      <c r="B28" s="238"/>
      <c r="C28" s="238"/>
      <c r="D28" s="238"/>
      <c r="E28" s="238"/>
      <c r="F28" s="238"/>
      <c r="G28" s="238"/>
      <c r="H28" s="238"/>
      <c r="I28" s="238"/>
      <c r="J28" s="238"/>
      <c r="K28" s="238"/>
      <c r="L28" s="238"/>
      <c r="M28" s="238"/>
      <c r="N28" s="238"/>
      <c r="O28" s="238"/>
      <c r="P28" s="238"/>
      <c r="Q28" s="238"/>
      <c r="R28" s="238"/>
      <c r="S28" s="93"/>
      <c r="T28" s="238"/>
      <c r="U28" s="238"/>
      <c r="V28" s="238"/>
      <c r="W28" s="238"/>
      <c r="X28" s="238"/>
      <c r="Y28" s="238"/>
      <c r="Z28" s="238"/>
      <c r="AA28" s="238"/>
      <c r="AB28" s="94"/>
    </row>
    <row r="29" spans="1:28" ht="24.9" customHeight="1">
      <c r="A29" s="90">
        <v>18</v>
      </c>
      <c r="B29" s="238"/>
      <c r="C29" s="238"/>
      <c r="D29" s="238"/>
      <c r="E29" s="238"/>
      <c r="F29" s="238"/>
      <c r="G29" s="238"/>
      <c r="H29" s="238"/>
      <c r="I29" s="238"/>
      <c r="J29" s="238"/>
      <c r="K29" s="238"/>
      <c r="L29" s="238"/>
      <c r="M29" s="238"/>
      <c r="N29" s="238"/>
      <c r="O29" s="238"/>
      <c r="P29" s="238"/>
      <c r="Q29" s="238"/>
      <c r="R29" s="238"/>
      <c r="S29" s="93"/>
      <c r="T29" s="238"/>
      <c r="U29" s="238"/>
      <c r="V29" s="238"/>
      <c r="W29" s="238"/>
      <c r="X29" s="238"/>
      <c r="Y29" s="238"/>
      <c r="Z29" s="238"/>
      <c r="AA29" s="238"/>
      <c r="AB29" s="94"/>
    </row>
    <row r="30" spans="1:28" ht="24.9" customHeight="1">
      <c r="A30" s="90">
        <v>19</v>
      </c>
      <c r="B30" s="238"/>
      <c r="C30" s="238"/>
      <c r="D30" s="238"/>
      <c r="E30" s="238"/>
      <c r="F30" s="238"/>
      <c r="G30" s="238"/>
      <c r="H30" s="238"/>
      <c r="I30" s="238"/>
      <c r="J30" s="238"/>
      <c r="K30" s="238"/>
      <c r="L30" s="238"/>
      <c r="M30" s="238"/>
      <c r="N30" s="238"/>
      <c r="O30" s="238"/>
      <c r="P30" s="238"/>
      <c r="Q30" s="238"/>
      <c r="R30" s="238"/>
      <c r="S30" s="93"/>
      <c r="T30" s="238"/>
      <c r="U30" s="238"/>
      <c r="V30" s="238"/>
      <c r="W30" s="238"/>
      <c r="X30" s="238"/>
      <c r="Y30" s="238"/>
      <c r="Z30" s="238"/>
      <c r="AA30" s="238"/>
      <c r="AB30" s="94"/>
    </row>
    <row r="31" spans="1:28" ht="24.9" customHeight="1">
      <c r="A31" s="90">
        <v>20</v>
      </c>
      <c r="B31" s="238"/>
      <c r="C31" s="238"/>
      <c r="D31" s="238"/>
      <c r="E31" s="238"/>
      <c r="F31" s="238"/>
      <c r="G31" s="238"/>
      <c r="H31" s="238"/>
      <c r="I31" s="238"/>
      <c r="J31" s="238"/>
      <c r="K31" s="238"/>
      <c r="L31" s="238"/>
      <c r="M31" s="238"/>
      <c r="N31" s="238"/>
      <c r="O31" s="238"/>
      <c r="P31" s="238"/>
      <c r="Q31" s="238"/>
      <c r="R31" s="238"/>
      <c r="S31" s="93"/>
      <c r="T31" s="238"/>
      <c r="U31" s="238"/>
      <c r="V31" s="238"/>
      <c r="W31" s="238"/>
      <c r="X31" s="238"/>
      <c r="Y31" s="238"/>
      <c r="Z31" s="238"/>
      <c r="AA31" s="238"/>
      <c r="AB31" s="94"/>
    </row>
    <row r="32" spans="1:28" ht="24.9" customHeight="1">
      <c r="A32" s="90">
        <v>21</v>
      </c>
      <c r="B32" s="238"/>
      <c r="C32" s="238"/>
      <c r="D32" s="238"/>
      <c r="E32" s="238"/>
      <c r="F32" s="238"/>
      <c r="G32" s="238"/>
      <c r="H32" s="238"/>
      <c r="I32" s="238"/>
      <c r="J32" s="238"/>
      <c r="K32" s="238"/>
      <c r="L32" s="238"/>
      <c r="M32" s="238"/>
      <c r="N32" s="238"/>
      <c r="O32" s="238"/>
      <c r="P32" s="238"/>
      <c r="Q32" s="238"/>
      <c r="R32" s="238"/>
      <c r="S32" s="93"/>
      <c r="T32" s="238"/>
      <c r="U32" s="238"/>
      <c r="V32" s="238"/>
      <c r="W32" s="238"/>
      <c r="X32" s="238"/>
      <c r="Y32" s="238"/>
      <c r="Z32" s="238"/>
      <c r="AA32" s="238"/>
      <c r="AB32" s="94"/>
    </row>
    <row r="33" spans="1:28" ht="24.9" customHeight="1">
      <c r="A33" s="90">
        <v>22</v>
      </c>
      <c r="B33" s="238"/>
      <c r="C33" s="238"/>
      <c r="D33" s="238"/>
      <c r="E33" s="238"/>
      <c r="F33" s="238"/>
      <c r="G33" s="238"/>
      <c r="H33" s="238"/>
      <c r="I33" s="238"/>
      <c r="J33" s="238"/>
      <c r="K33" s="238"/>
      <c r="L33" s="238"/>
      <c r="M33" s="238"/>
      <c r="N33" s="238"/>
      <c r="O33" s="238"/>
      <c r="P33" s="238"/>
      <c r="Q33" s="238"/>
      <c r="R33" s="238"/>
      <c r="S33" s="93"/>
      <c r="T33" s="238"/>
      <c r="U33" s="238"/>
      <c r="V33" s="238"/>
      <c r="W33" s="238"/>
      <c r="X33" s="238"/>
      <c r="Y33" s="238"/>
      <c r="Z33" s="238"/>
      <c r="AA33" s="238"/>
      <c r="AB33" s="94"/>
    </row>
    <row r="34" spans="1:28" ht="24.9" customHeight="1">
      <c r="A34" s="90">
        <v>23</v>
      </c>
      <c r="B34" s="238"/>
      <c r="C34" s="238"/>
      <c r="D34" s="238"/>
      <c r="E34" s="238"/>
      <c r="F34" s="238"/>
      <c r="G34" s="238"/>
      <c r="H34" s="238"/>
      <c r="I34" s="238"/>
      <c r="J34" s="238"/>
      <c r="K34" s="238"/>
      <c r="L34" s="238"/>
      <c r="M34" s="238"/>
      <c r="N34" s="238"/>
      <c r="O34" s="238"/>
      <c r="P34" s="238"/>
      <c r="Q34" s="238"/>
      <c r="R34" s="238"/>
      <c r="S34" s="93"/>
      <c r="T34" s="238"/>
      <c r="U34" s="238"/>
      <c r="V34" s="238"/>
      <c r="W34" s="238"/>
      <c r="X34" s="238"/>
      <c r="Y34" s="238"/>
      <c r="Z34" s="238"/>
      <c r="AA34" s="238"/>
      <c r="AB34" s="94"/>
    </row>
    <row r="35" spans="1:28" ht="24.9" customHeight="1">
      <c r="A35" s="90">
        <v>24</v>
      </c>
      <c r="B35" s="238"/>
      <c r="C35" s="238"/>
      <c r="D35" s="238"/>
      <c r="E35" s="238"/>
      <c r="F35" s="238"/>
      <c r="G35" s="238"/>
      <c r="H35" s="238"/>
      <c r="I35" s="238"/>
      <c r="J35" s="238"/>
      <c r="K35" s="238"/>
      <c r="L35" s="238"/>
      <c r="M35" s="238"/>
      <c r="N35" s="238"/>
      <c r="O35" s="238"/>
      <c r="P35" s="238"/>
      <c r="Q35" s="238"/>
      <c r="R35" s="238"/>
      <c r="S35" s="93"/>
      <c r="T35" s="238"/>
      <c r="U35" s="238"/>
      <c r="V35" s="238"/>
      <c r="W35" s="238"/>
      <c r="X35" s="238"/>
      <c r="Y35" s="238"/>
      <c r="Z35" s="238"/>
      <c r="AA35" s="238"/>
      <c r="AB35" s="94"/>
    </row>
    <row r="36" spans="1:28" ht="24.9" customHeight="1">
      <c r="A36" s="90">
        <v>25</v>
      </c>
      <c r="B36" s="238"/>
      <c r="C36" s="238"/>
      <c r="D36" s="238"/>
      <c r="E36" s="238"/>
      <c r="F36" s="238"/>
      <c r="G36" s="238"/>
      <c r="H36" s="238"/>
      <c r="I36" s="238"/>
      <c r="J36" s="238"/>
      <c r="K36" s="238"/>
      <c r="L36" s="238"/>
      <c r="M36" s="238"/>
      <c r="N36" s="238"/>
      <c r="O36" s="238"/>
      <c r="P36" s="238"/>
      <c r="Q36" s="238"/>
      <c r="R36" s="238"/>
      <c r="S36" s="93"/>
      <c r="T36" s="238"/>
      <c r="U36" s="238"/>
      <c r="V36" s="238"/>
      <c r="W36" s="238"/>
      <c r="X36" s="238"/>
      <c r="Y36" s="238"/>
      <c r="Z36" s="238"/>
      <c r="AA36" s="238"/>
      <c r="AB36" s="94"/>
    </row>
    <row r="37" spans="1:28" ht="24.9" customHeight="1">
      <c r="A37" s="90">
        <v>26</v>
      </c>
      <c r="B37" s="238"/>
      <c r="C37" s="238"/>
      <c r="D37" s="238"/>
      <c r="E37" s="238"/>
      <c r="F37" s="238"/>
      <c r="G37" s="238"/>
      <c r="H37" s="238"/>
      <c r="I37" s="238"/>
      <c r="J37" s="238"/>
      <c r="K37" s="238"/>
      <c r="L37" s="238"/>
      <c r="M37" s="238"/>
      <c r="N37" s="238"/>
      <c r="O37" s="238"/>
      <c r="P37" s="238"/>
      <c r="Q37" s="238"/>
      <c r="R37" s="238"/>
      <c r="S37" s="93"/>
      <c r="T37" s="238"/>
      <c r="U37" s="238"/>
      <c r="V37" s="238"/>
      <c r="W37" s="238"/>
      <c r="X37" s="238"/>
      <c r="Y37" s="238"/>
      <c r="Z37" s="238"/>
      <c r="AA37" s="238"/>
      <c r="AB37" s="94"/>
    </row>
    <row r="38" spans="1:28" ht="24.9" customHeight="1">
      <c r="A38" s="90">
        <v>27</v>
      </c>
      <c r="B38" s="238"/>
      <c r="C38" s="238"/>
      <c r="D38" s="238"/>
      <c r="E38" s="238"/>
      <c r="F38" s="238"/>
      <c r="G38" s="238"/>
      <c r="H38" s="238"/>
      <c r="I38" s="238"/>
      <c r="J38" s="238"/>
      <c r="K38" s="238"/>
      <c r="L38" s="238"/>
      <c r="M38" s="238"/>
      <c r="N38" s="238"/>
      <c r="O38" s="238"/>
      <c r="P38" s="238"/>
      <c r="Q38" s="238"/>
      <c r="R38" s="238"/>
      <c r="S38" s="93"/>
      <c r="T38" s="238"/>
      <c r="U38" s="238"/>
      <c r="V38" s="238"/>
      <c r="W38" s="238"/>
      <c r="X38" s="238"/>
      <c r="Y38" s="238"/>
      <c r="Z38" s="238"/>
      <c r="AA38" s="238"/>
      <c r="AB38" s="94"/>
    </row>
    <row r="39" spans="1:28" ht="24.9" customHeight="1">
      <c r="A39" s="90">
        <v>28</v>
      </c>
      <c r="B39" s="238"/>
      <c r="C39" s="238"/>
      <c r="D39" s="238"/>
      <c r="E39" s="238"/>
      <c r="F39" s="238"/>
      <c r="G39" s="238"/>
      <c r="H39" s="238"/>
      <c r="I39" s="238"/>
      <c r="J39" s="238"/>
      <c r="K39" s="238"/>
      <c r="L39" s="238"/>
      <c r="M39" s="238"/>
      <c r="N39" s="238"/>
      <c r="O39" s="238"/>
      <c r="P39" s="238"/>
      <c r="Q39" s="238"/>
      <c r="R39" s="238"/>
      <c r="S39" s="93"/>
      <c r="T39" s="238"/>
      <c r="U39" s="238"/>
      <c r="V39" s="238"/>
      <c r="W39" s="238"/>
      <c r="X39" s="238"/>
      <c r="Y39" s="238"/>
      <c r="Z39" s="238"/>
      <c r="AA39" s="238"/>
      <c r="AB39" s="94"/>
    </row>
    <row r="40" spans="1:28" ht="24.9" customHeight="1">
      <c r="A40" s="90">
        <v>29</v>
      </c>
      <c r="B40" s="238"/>
      <c r="C40" s="238"/>
      <c r="D40" s="238"/>
      <c r="E40" s="238"/>
      <c r="F40" s="238"/>
      <c r="G40" s="238"/>
      <c r="H40" s="238"/>
      <c r="I40" s="238"/>
      <c r="J40" s="238"/>
      <c r="K40" s="238"/>
      <c r="L40" s="238"/>
      <c r="M40" s="238"/>
      <c r="N40" s="238"/>
      <c r="O40" s="238"/>
      <c r="P40" s="238"/>
      <c r="Q40" s="238"/>
      <c r="R40" s="238"/>
      <c r="S40" s="93"/>
      <c r="T40" s="238"/>
      <c r="U40" s="238"/>
      <c r="V40" s="238"/>
      <c r="W40" s="238"/>
      <c r="X40" s="238"/>
      <c r="Y40" s="238"/>
      <c r="Z40" s="238"/>
      <c r="AA40" s="238"/>
      <c r="AB40" s="94"/>
    </row>
    <row r="41" spans="1:28" ht="24.9" customHeight="1">
      <c r="A41" s="90">
        <v>30</v>
      </c>
      <c r="B41" s="238"/>
      <c r="C41" s="238"/>
      <c r="D41" s="238"/>
      <c r="E41" s="238"/>
      <c r="F41" s="238"/>
      <c r="G41" s="238"/>
      <c r="H41" s="238"/>
      <c r="I41" s="238"/>
      <c r="J41" s="238"/>
      <c r="K41" s="238"/>
      <c r="L41" s="238"/>
      <c r="M41" s="238"/>
      <c r="N41" s="238"/>
      <c r="O41" s="238"/>
      <c r="P41" s="238"/>
      <c r="Q41" s="238"/>
      <c r="R41" s="238"/>
      <c r="S41" s="93"/>
      <c r="T41" s="238"/>
      <c r="U41" s="238"/>
      <c r="V41" s="238"/>
      <c r="W41" s="238"/>
      <c r="X41" s="238"/>
      <c r="Y41" s="238"/>
      <c r="Z41" s="238"/>
      <c r="AA41" s="238"/>
      <c r="AB41" s="94"/>
    </row>
  </sheetData>
  <mergeCells count="227">
    <mergeCell ref="A1:N5"/>
    <mergeCell ref="R1:AA1"/>
    <mergeCell ref="R2:S2"/>
    <mergeCell ref="R3:S3"/>
    <mergeCell ref="R4:S4"/>
    <mergeCell ref="R5:S5"/>
    <mergeCell ref="T2:AA2"/>
    <mergeCell ref="T3:AA3"/>
    <mergeCell ref="T4:AA4"/>
    <mergeCell ref="T5:AA5"/>
    <mergeCell ref="Z12:AA12"/>
    <mergeCell ref="Z11:AA11"/>
    <mergeCell ref="B13:C13"/>
    <mergeCell ref="D13:F13"/>
    <mergeCell ref="G13:M13"/>
    <mergeCell ref="N13:R13"/>
    <mergeCell ref="T13:W13"/>
    <mergeCell ref="X13:Y13"/>
    <mergeCell ref="Z13:AA13"/>
    <mergeCell ref="N12:R12"/>
    <mergeCell ref="T11:W11"/>
    <mergeCell ref="T12:W12"/>
    <mergeCell ref="X11:Y11"/>
    <mergeCell ref="X12:Y12"/>
    <mergeCell ref="B12:C12"/>
    <mergeCell ref="D11:F11"/>
    <mergeCell ref="D12:F12"/>
    <mergeCell ref="G11:M11"/>
    <mergeCell ref="G12:M12"/>
    <mergeCell ref="B11:C11"/>
    <mergeCell ref="N11:R11"/>
    <mergeCell ref="Z14:AA14"/>
    <mergeCell ref="B15:C15"/>
    <mergeCell ref="D15:F15"/>
    <mergeCell ref="G15:M15"/>
    <mergeCell ref="N15:R15"/>
    <mergeCell ref="T15:W15"/>
    <mergeCell ref="X15:Y15"/>
    <mergeCell ref="Z15:AA15"/>
    <mergeCell ref="B14:C14"/>
    <mergeCell ref="D14:F14"/>
    <mergeCell ref="G14:M14"/>
    <mergeCell ref="N14:R14"/>
    <mergeCell ref="T14:W14"/>
    <mergeCell ref="X14:Y14"/>
    <mergeCell ref="Z16:AA16"/>
    <mergeCell ref="B17:C17"/>
    <mergeCell ref="D17:F17"/>
    <mergeCell ref="G17:M17"/>
    <mergeCell ref="N17:R17"/>
    <mergeCell ref="T17:W17"/>
    <mergeCell ref="X17:Y17"/>
    <mergeCell ref="Z17:AA17"/>
    <mergeCell ref="B16:C16"/>
    <mergeCell ref="D16:F16"/>
    <mergeCell ref="G16:M16"/>
    <mergeCell ref="N16:R16"/>
    <mergeCell ref="T16:W16"/>
    <mergeCell ref="X16:Y16"/>
    <mergeCell ref="Z18:AA18"/>
    <mergeCell ref="B19:C19"/>
    <mergeCell ref="D19:F19"/>
    <mergeCell ref="G19:M19"/>
    <mergeCell ref="N19:R19"/>
    <mergeCell ref="T19:W19"/>
    <mergeCell ref="X19:Y19"/>
    <mergeCell ref="Z19:AA19"/>
    <mergeCell ref="B18:C18"/>
    <mergeCell ref="D18:F18"/>
    <mergeCell ref="G18:M18"/>
    <mergeCell ref="N18:R18"/>
    <mergeCell ref="T18:W18"/>
    <mergeCell ref="X18:Y18"/>
    <mergeCell ref="Z20:AA20"/>
    <mergeCell ref="B21:C21"/>
    <mergeCell ref="D21:F21"/>
    <mergeCell ref="G21:M21"/>
    <mergeCell ref="N21:R21"/>
    <mergeCell ref="T21:W21"/>
    <mergeCell ref="X21:Y21"/>
    <mergeCell ref="Z21:AA21"/>
    <mergeCell ref="B20:C20"/>
    <mergeCell ref="D20:F20"/>
    <mergeCell ref="G20:M20"/>
    <mergeCell ref="N20:R20"/>
    <mergeCell ref="T20:W20"/>
    <mergeCell ref="X20:Y20"/>
    <mergeCell ref="Z22:AA22"/>
    <mergeCell ref="B23:C23"/>
    <mergeCell ref="D23:F23"/>
    <mergeCell ref="G23:M23"/>
    <mergeCell ref="N23:R23"/>
    <mergeCell ref="T23:W23"/>
    <mergeCell ref="X23:Y23"/>
    <mergeCell ref="Z23:AA23"/>
    <mergeCell ref="B22:C22"/>
    <mergeCell ref="D22:F22"/>
    <mergeCell ref="G22:M22"/>
    <mergeCell ref="N22:R22"/>
    <mergeCell ref="T22:W22"/>
    <mergeCell ref="X22:Y22"/>
    <mergeCell ref="Z24:AA24"/>
    <mergeCell ref="B25:C25"/>
    <mergeCell ref="D25:F25"/>
    <mergeCell ref="G25:M25"/>
    <mergeCell ref="N25:R25"/>
    <mergeCell ref="T25:W25"/>
    <mergeCell ref="X25:Y25"/>
    <mergeCell ref="Z25:AA25"/>
    <mergeCell ref="B24:C24"/>
    <mergeCell ref="D24:F24"/>
    <mergeCell ref="G24:M24"/>
    <mergeCell ref="N24:R24"/>
    <mergeCell ref="T24:W24"/>
    <mergeCell ref="X24:Y24"/>
    <mergeCell ref="Z26:AA26"/>
    <mergeCell ref="B27:C27"/>
    <mergeCell ref="D27:F27"/>
    <mergeCell ref="G27:M27"/>
    <mergeCell ref="N27:R27"/>
    <mergeCell ref="T27:W27"/>
    <mergeCell ref="X27:Y27"/>
    <mergeCell ref="Z27:AA27"/>
    <mergeCell ref="B26:C26"/>
    <mergeCell ref="D26:F26"/>
    <mergeCell ref="G26:M26"/>
    <mergeCell ref="N26:R26"/>
    <mergeCell ref="T26:W26"/>
    <mergeCell ref="X26:Y26"/>
    <mergeCell ref="Z28:AA28"/>
    <mergeCell ref="B29:C29"/>
    <mergeCell ref="D29:F29"/>
    <mergeCell ref="G29:M29"/>
    <mergeCell ref="N29:R29"/>
    <mergeCell ref="T29:W29"/>
    <mergeCell ref="X29:Y29"/>
    <mergeCell ref="Z29:AA29"/>
    <mergeCell ref="B28:C28"/>
    <mergeCell ref="D28:F28"/>
    <mergeCell ref="G28:M28"/>
    <mergeCell ref="N28:R28"/>
    <mergeCell ref="T28:W28"/>
    <mergeCell ref="X28:Y28"/>
    <mergeCell ref="Z30:AA30"/>
    <mergeCell ref="B31:C31"/>
    <mergeCell ref="D31:F31"/>
    <mergeCell ref="G31:M31"/>
    <mergeCell ref="N31:R31"/>
    <mergeCell ref="T31:W31"/>
    <mergeCell ref="X31:Y31"/>
    <mergeCell ref="Z31:AA31"/>
    <mergeCell ref="B30:C30"/>
    <mergeCell ref="D30:F30"/>
    <mergeCell ref="G30:M30"/>
    <mergeCell ref="N30:R30"/>
    <mergeCell ref="T30:W30"/>
    <mergeCell ref="X30:Y30"/>
    <mergeCell ref="Z32:AA32"/>
    <mergeCell ref="B33:C33"/>
    <mergeCell ref="D33:F33"/>
    <mergeCell ref="G33:M33"/>
    <mergeCell ref="N33:R33"/>
    <mergeCell ref="T33:W33"/>
    <mergeCell ref="X33:Y33"/>
    <mergeCell ref="Z33:AA33"/>
    <mergeCell ref="B32:C32"/>
    <mergeCell ref="D32:F32"/>
    <mergeCell ref="G32:M32"/>
    <mergeCell ref="N32:R32"/>
    <mergeCell ref="T32:W32"/>
    <mergeCell ref="X32:Y32"/>
    <mergeCell ref="Z34:AA34"/>
    <mergeCell ref="B35:C35"/>
    <mergeCell ref="D35:F35"/>
    <mergeCell ref="G35:M35"/>
    <mergeCell ref="N35:R35"/>
    <mergeCell ref="T35:W35"/>
    <mergeCell ref="X35:Y35"/>
    <mergeCell ref="Z35:AA35"/>
    <mergeCell ref="B34:C34"/>
    <mergeCell ref="D34:F34"/>
    <mergeCell ref="G34:M34"/>
    <mergeCell ref="N34:R34"/>
    <mergeCell ref="T34:W34"/>
    <mergeCell ref="X34:Y34"/>
    <mergeCell ref="Z36:AA36"/>
    <mergeCell ref="B37:C37"/>
    <mergeCell ref="D37:F37"/>
    <mergeCell ref="G37:M37"/>
    <mergeCell ref="N37:R37"/>
    <mergeCell ref="T37:W37"/>
    <mergeCell ref="X37:Y37"/>
    <mergeCell ref="Z37:AA37"/>
    <mergeCell ref="B36:C36"/>
    <mergeCell ref="D36:F36"/>
    <mergeCell ref="G36:M36"/>
    <mergeCell ref="N36:R36"/>
    <mergeCell ref="T36:W36"/>
    <mergeCell ref="X36:Y36"/>
    <mergeCell ref="Z38:AA38"/>
    <mergeCell ref="B39:C39"/>
    <mergeCell ref="D39:F39"/>
    <mergeCell ref="G39:M39"/>
    <mergeCell ref="N39:R39"/>
    <mergeCell ref="T39:W39"/>
    <mergeCell ref="X39:Y39"/>
    <mergeCell ref="Z39:AA39"/>
    <mergeCell ref="B38:C38"/>
    <mergeCell ref="D38:F38"/>
    <mergeCell ref="G38:M38"/>
    <mergeCell ref="N38:R38"/>
    <mergeCell ref="T38:W38"/>
    <mergeCell ref="X38:Y38"/>
    <mergeCell ref="Z40:AA40"/>
    <mergeCell ref="B41:C41"/>
    <mergeCell ref="D41:F41"/>
    <mergeCell ref="G41:M41"/>
    <mergeCell ref="N41:R41"/>
    <mergeCell ref="T41:W41"/>
    <mergeCell ref="X41:Y41"/>
    <mergeCell ref="Z41:AA41"/>
    <mergeCell ref="B40:C40"/>
    <mergeCell ref="D40:F40"/>
    <mergeCell ref="G40:M40"/>
    <mergeCell ref="N40:R40"/>
    <mergeCell ref="T40:W40"/>
    <mergeCell ref="X40:Y40"/>
  </mergeCells>
  <dataValidations count="2">
    <dataValidation type="list" allowBlank="1" showInputMessage="1" showErrorMessage="1" sqref="T2:AA2" xr:uid="{5903631D-935D-4D45-A9F6-E72BAC9246E2}">
      <formula1>Inge</formula1>
    </dataValidation>
    <dataValidation type="list" allowBlank="1" showInputMessage="1" showErrorMessage="1" sqref="T5:AA5" xr:uid="{D755E842-A8E6-4B7D-92F1-FBF87A834722}">
      <formula1>Fournisseur</formula1>
    </dataValidation>
  </dataValidations>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EA494-B6BA-49AE-B153-3340A9619F76}">
  <sheetPr>
    <pageSetUpPr fitToPage="1"/>
  </sheetPr>
  <dimension ref="A1:AS43"/>
  <sheetViews>
    <sheetView showGridLines="0" zoomScale="70" zoomScaleNormal="70" workbookViewId="0">
      <selection activeCell="I13" sqref="I13:J13"/>
    </sheetView>
  </sheetViews>
  <sheetFormatPr baseColWidth="10" defaultColWidth="11.44140625" defaultRowHeight="16.8"/>
  <cols>
    <col min="1" max="3" width="11.44140625" style="80"/>
    <col min="4" max="5" width="11.5546875" style="80" customWidth="1"/>
    <col min="6" max="8" width="12.88671875" style="80" customWidth="1"/>
    <col min="9" max="9" width="10" style="80" customWidth="1"/>
    <col min="10" max="10" width="11.44140625" style="80"/>
    <col min="11" max="16" width="11.33203125" style="80" customWidth="1"/>
    <col min="17" max="17" width="12" style="80" customWidth="1"/>
    <col min="18" max="21" width="11.44140625" style="80"/>
    <col min="22" max="23" width="12" style="80" customWidth="1"/>
    <col min="24" max="26" width="11.44140625" style="80"/>
    <col min="27" max="28" width="12" style="80" customWidth="1"/>
    <col min="29" max="31" width="11.44140625" style="80"/>
    <col min="32" max="35" width="11.44140625" style="80" customWidth="1"/>
    <col min="36" max="43" width="11.44140625" style="80"/>
    <col min="44" max="45" width="15.88671875" style="81" customWidth="1"/>
    <col min="46" max="16384" width="11.44140625" style="80"/>
  </cols>
  <sheetData>
    <row r="1" spans="1:45" ht="19.5" customHeight="1">
      <c r="A1" s="196" t="s">
        <v>532</v>
      </c>
      <c r="B1" s="196"/>
      <c r="C1" s="196"/>
      <c r="D1" s="196"/>
      <c r="E1" s="196"/>
      <c r="F1" s="196"/>
      <c r="G1" s="196"/>
      <c r="H1" s="196"/>
      <c r="I1" s="196"/>
      <c r="J1" s="196"/>
      <c r="K1" s="196"/>
      <c r="L1" s="196"/>
      <c r="M1" s="196"/>
      <c r="N1" s="196"/>
      <c r="O1" s="196"/>
      <c r="P1" s="196"/>
      <c r="Q1" s="196"/>
      <c r="R1" s="196"/>
      <c r="S1" s="196"/>
      <c r="T1" s="196"/>
      <c r="U1" s="196"/>
      <c r="V1" s="79"/>
      <c r="W1" s="79"/>
      <c r="X1" s="79"/>
      <c r="Y1" s="79"/>
      <c r="Z1" s="79"/>
      <c r="AA1" s="79"/>
      <c r="AB1" s="79"/>
      <c r="AC1" s="79"/>
      <c r="AG1" s="241" t="s">
        <v>15</v>
      </c>
      <c r="AH1" s="242"/>
      <c r="AI1" s="242"/>
      <c r="AJ1" s="242"/>
      <c r="AK1" s="242"/>
      <c r="AL1" s="242"/>
      <c r="AM1" s="242"/>
      <c r="AN1" s="242"/>
      <c r="AO1" s="242"/>
      <c r="AP1" s="243"/>
    </row>
    <row r="2" spans="1:45" ht="19.5" customHeight="1">
      <c r="A2" s="196"/>
      <c r="B2" s="196"/>
      <c r="C2" s="196"/>
      <c r="D2" s="196"/>
      <c r="E2" s="196"/>
      <c r="F2" s="196"/>
      <c r="G2" s="196"/>
      <c r="H2" s="196"/>
      <c r="I2" s="196"/>
      <c r="J2" s="196"/>
      <c r="K2" s="196"/>
      <c r="L2" s="196"/>
      <c r="M2" s="196"/>
      <c r="N2" s="196"/>
      <c r="O2" s="196"/>
      <c r="P2" s="196"/>
      <c r="Q2" s="196"/>
      <c r="R2" s="196"/>
      <c r="S2" s="196"/>
      <c r="T2" s="196"/>
      <c r="U2" s="196"/>
      <c r="V2" s="79"/>
      <c r="W2" s="79"/>
      <c r="X2" s="79"/>
      <c r="Y2" s="79"/>
      <c r="Z2" s="79"/>
      <c r="AA2" s="79"/>
      <c r="AB2" s="79"/>
      <c r="AC2" s="79"/>
      <c r="AG2" s="244" t="s">
        <v>7</v>
      </c>
      <c r="AH2" s="198"/>
      <c r="AI2" s="248"/>
      <c r="AJ2" s="249"/>
      <c r="AK2" s="249"/>
      <c r="AL2" s="249"/>
      <c r="AM2" s="249"/>
      <c r="AN2" s="249"/>
      <c r="AO2" s="249"/>
      <c r="AP2" s="287"/>
    </row>
    <row r="3" spans="1:45" ht="19.5" customHeight="1">
      <c r="A3" s="196"/>
      <c r="B3" s="196"/>
      <c r="C3" s="196"/>
      <c r="D3" s="196"/>
      <c r="E3" s="196"/>
      <c r="F3" s="196"/>
      <c r="G3" s="196"/>
      <c r="H3" s="196"/>
      <c r="I3" s="196"/>
      <c r="J3" s="196"/>
      <c r="K3" s="196"/>
      <c r="L3" s="196"/>
      <c r="M3" s="196"/>
      <c r="N3" s="196"/>
      <c r="O3" s="196"/>
      <c r="P3" s="196"/>
      <c r="Q3" s="196"/>
      <c r="R3" s="196"/>
      <c r="S3" s="196"/>
      <c r="T3" s="196"/>
      <c r="U3" s="196"/>
      <c r="V3" s="79"/>
      <c r="W3" s="79"/>
      <c r="X3" s="79"/>
      <c r="Y3" s="79"/>
      <c r="Z3" s="79"/>
      <c r="AA3" s="79"/>
      <c r="AB3" s="79"/>
      <c r="AC3" s="79"/>
      <c r="AG3" s="245" t="s">
        <v>0</v>
      </c>
      <c r="AH3" s="200"/>
      <c r="AI3" s="288" t="str">
        <f>IFERROR(VLOOKUP(V2,Liste!$AC:$AH,5,FALSE),"")</f>
        <v/>
      </c>
      <c r="AJ3" s="289"/>
      <c r="AK3" s="289"/>
      <c r="AL3" s="289"/>
      <c r="AM3" s="289"/>
      <c r="AN3" s="289"/>
      <c r="AO3" s="289"/>
      <c r="AP3" s="290"/>
    </row>
    <row r="4" spans="1:45" ht="19.5" customHeight="1">
      <c r="A4" s="196"/>
      <c r="B4" s="196"/>
      <c r="C4" s="196"/>
      <c r="D4" s="196"/>
      <c r="E4" s="196"/>
      <c r="F4" s="196"/>
      <c r="G4" s="196"/>
      <c r="H4" s="196"/>
      <c r="I4" s="196"/>
      <c r="J4" s="196"/>
      <c r="K4" s="196"/>
      <c r="L4" s="196"/>
      <c r="M4" s="196"/>
      <c r="N4" s="196"/>
      <c r="O4" s="196"/>
      <c r="P4" s="196"/>
      <c r="Q4" s="196"/>
      <c r="R4" s="196"/>
      <c r="S4" s="196"/>
      <c r="T4" s="196"/>
      <c r="U4" s="196"/>
      <c r="V4" s="79"/>
      <c r="W4" s="79"/>
      <c r="X4" s="79"/>
      <c r="Y4" s="79"/>
      <c r="Z4" s="79"/>
      <c r="AA4" s="79"/>
      <c r="AB4" s="79"/>
      <c r="AC4" s="79"/>
      <c r="AG4" s="245" t="s">
        <v>1</v>
      </c>
      <c r="AH4" s="200"/>
      <c r="AI4" s="254" t="str">
        <f>IFERROR(VLOOKUP(AI2,Liste!$AC:$AH,4,FALSE),"")</f>
        <v/>
      </c>
      <c r="AJ4" s="255"/>
      <c r="AK4" s="255"/>
      <c r="AL4" s="255"/>
      <c r="AM4" s="255"/>
      <c r="AN4" s="255"/>
      <c r="AO4" s="255"/>
      <c r="AP4" s="291"/>
    </row>
    <row r="5" spans="1:45" ht="19.5" customHeight="1">
      <c r="A5" s="196"/>
      <c r="B5" s="196"/>
      <c r="C5" s="196"/>
      <c r="D5" s="196"/>
      <c r="E5" s="196"/>
      <c r="F5" s="196"/>
      <c r="G5" s="196"/>
      <c r="H5" s="196"/>
      <c r="I5" s="196"/>
      <c r="J5" s="196"/>
      <c r="K5" s="196"/>
      <c r="L5" s="196"/>
      <c r="M5" s="196"/>
      <c r="N5" s="196"/>
      <c r="O5" s="196"/>
      <c r="P5" s="196"/>
      <c r="Q5" s="196"/>
      <c r="R5" s="196"/>
      <c r="S5" s="196"/>
      <c r="T5" s="196"/>
      <c r="U5" s="196"/>
      <c r="V5" s="79"/>
      <c r="W5" s="79"/>
      <c r="X5" s="79"/>
      <c r="Y5" s="79"/>
      <c r="Z5" s="79"/>
      <c r="AA5" s="79"/>
      <c r="AB5" s="79"/>
      <c r="AC5" s="108" t="str">
        <f>'HEB Loc.tech.NRO'!J5</f>
        <v>V.1.3</v>
      </c>
      <c r="AG5" s="246" t="s">
        <v>104</v>
      </c>
      <c r="AH5" s="247"/>
      <c r="AI5" s="257"/>
      <c r="AJ5" s="258"/>
      <c r="AK5" s="258"/>
      <c r="AL5" s="258"/>
      <c r="AM5" s="258"/>
      <c r="AN5" s="258"/>
      <c r="AO5" s="258"/>
      <c r="AP5" s="259"/>
    </row>
    <row r="8" spans="1:45" ht="28.2" thickBot="1">
      <c r="A8" s="82" t="s">
        <v>539</v>
      </c>
      <c r="B8" s="82"/>
      <c r="C8" s="82"/>
      <c r="D8" s="82"/>
      <c r="E8" s="82"/>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row>
    <row r="9" spans="1:45">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row>
    <row r="10" spans="1:45">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5"/>
      <c r="AO10" s="85"/>
      <c r="AP10" s="84"/>
      <c r="AQ10" s="84"/>
    </row>
    <row r="11" spans="1:45" ht="60" customHeight="1">
      <c r="A11" s="84"/>
      <c r="B11" s="84"/>
      <c r="C11" s="84"/>
      <c r="D11" s="283" t="s">
        <v>597</v>
      </c>
      <c r="E11" s="284"/>
      <c r="F11" s="274" t="s">
        <v>540</v>
      </c>
      <c r="G11" s="274"/>
      <c r="H11" s="274"/>
      <c r="I11" s="274"/>
      <c r="J11" s="274"/>
      <c r="K11" s="264" t="s">
        <v>589</v>
      </c>
      <c r="L11" s="264"/>
      <c r="M11" s="264"/>
      <c r="N11" s="264"/>
      <c r="O11" s="293" t="s">
        <v>588</v>
      </c>
      <c r="P11" s="294"/>
      <c r="Q11" s="294"/>
      <c r="R11" s="294"/>
      <c r="S11" s="294"/>
      <c r="T11" s="294"/>
      <c r="U11" s="294"/>
      <c r="V11" s="294"/>
      <c r="W11" s="294"/>
      <c r="X11" s="294"/>
      <c r="Y11" s="294"/>
      <c r="Z11" s="294"/>
      <c r="AA11" s="294"/>
      <c r="AB11" s="294"/>
      <c r="AC11" s="294"/>
      <c r="AD11" s="294"/>
      <c r="AE11" s="295"/>
      <c r="AF11" s="275" t="s">
        <v>595</v>
      </c>
      <c r="AG11" s="276"/>
      <c r="AH11" s="276"/>
      <c r="AI11" s="277"/>
      <c r="AJ11" s="280" t="s">
        <v>518</v>
      </c>
      <c r="AK11" s="280"/>
      <c r="AL11" s="280" t="s">
        <v>541</v>
      </c>
      <c r="AM11" s="280"/>
      <c r="AN11" s="270" t="s">
        <v>552</v>
      </c>
      <c r="AO11" s="271"/>
      <c r="AP11" s="270" t="s">
        <v>545</v>
      </c>
      <c r="AQ11" s="278"/>
      <c r="AR11" s="268" t="s">
        <v>586</v>
      </c>
      <c r="AS11" s="269"/>
    </row>
    <row r="12" spans="1:45" ht="45.75" customHeight="1">
      <c r="A12" s="86"/>
      <c r="B12" s="240" t="s">
        <v>533</v>
      </c>
      <c r="C12" s="240"/>
      <c r="D12" s="285"/>
      <c r="E12" s="286"/>
      <c r="F12" s="265" t="s">
        <v>540</v>
      </c>
      <c r="G12" s="266"/>
      <c r="H12" s="266"/>
      <c r="I12" s="266" t="s">
        <v>574</v>
      </c>
      <c r="J12" s="267"/>
      <c r="K12" s="265" t="s">
        <v>542</v>
      </c>
      <c r="L12" s="266"/>
      <c r="M12" s="266" t="s">
        <v>543</v>
      </c>
      <c r="N12" s="267"/>
      <c r="O12" s="296" t="s">
        <v>599</v>
      </c>
      <c r="P12" s="297"/>
      <c r="Q12" s="266" t="s">
        <v>563</v>
      </c>
      <c r="R12" s="266"/>
      <c r="S12" s="266" t="s">
        <v>564</v>
      </c>
      <c r="T12" s="266"/>
      <c r="U12" s="266"/>
      <c r="V12" s="266" t="s">
        <v>567</v>
      </c>
      <c r="W12" s="266"/>
      <c r="X12" s="266" t="s">
        <v>568</v>
      </c>
      <c r="Y12" s="266"/>
      <c r="Z12" s="266"/>
      <c r="AA12" s="266" t="s">
        <v>570</v>
      </c>
      <c r="AB12" s="266"/>
      <c r="AC12" s="266" t="s">
        <v>569</v>
      </c>
      <c r="AD12" s="266"/>
      <c r="AE12" s="266"/>
      <c r="AF12" s="265" t="s">
        <v>542</v>
      </c>
      <c r="AG12" s="266"/>
      <c r="AH12" s="266" t="s">
        <v>543</v>
      </c>
      <c r="AI12" s="267"/>
      <c r="AJ12" s="240" t="s">
        <v>503</v>
      </c>
      <c r="AK12" s="240"/>
      <c r="AL12" s="240" t="s">
        <v>503</v>
      </c>
      <c r="AM12" s="273"/>
      <c r="AN12" s="272"/>
      <c r="AO12" s="273"/>
      <c r="AP12" s="272"/>
      <c r="AQ12" s="240"/>
      <c r="AR12" s="87" t="s">
        <v>21</v>
      </c>
      <c r="AS12" s="88" t="s">
        <v>587</v>
      </c>
    </row>
    <row r="13" spans="1:45" ht="24.9" customHeight="1">
      <c r="A13" s="89">
        <v>1</v>
      </c>
      <c r="B13" s="292">
        <f>Adresses!B12</f>
        <v>0</v>
      </c>
      <c r="C13" s="292"/>
      <c r="D13" s="260"/>
      <c r="E13" s="261"/>
      <c r="F13" s="260"/>
      <c r="G13" s="261"/>
      <c r="H13" s="261"/>
      <c r="I13" s="262"/>
      <c r="J13" s="263"/>
      <c r="K13" s="260"/>
      <c r="L13" s="261"/>
      <c r="M13" s="262"/>
      <c r="N13" s="263"/>
      <c r="O13" s="282" t="str">
        <f>IF(COUNTIF(Liste!$I$3:$I$5,F13)&gt;0,"PDU Tiroir",IF(COUNTIF(Liste!$I$6:$I$11,F13)&gt;0,"PDU Coffret",""))</f>
        <v/>
      </c>
      <c r="P13" s="262"/>
      <c r="Q13" s="262"/>
      <c r="R13" s="262"/>
      <c r="S13" s="262"/>
      <c r="T13" s="262"/>
      <c r="U13" s="262"/>
      <c r="V13" s="262"/>
      <c r="W13" s="262"/>
      <c r="X13" s="262"/>
      <c r="Y13" s="262"/>
      <c r="Z13" s="262"/>
      <c r="AA13" s="262"/>
      <c r="AB13" s="262"/>
      <c r="AC13" s="262"/>
      <c r="AD13" s="262"/>
      <c r="AE13" s="262"/>
      <c r="AF13" s="260"/>
      <c r="AG13" s="261"/>
      <c r="AH13" s="262"/>
      <c r="AI13" s="263"/>
      <c r="AJ13" s="238"/>
      <c r="AK13" s="238"/>
      <c r="AL13" s="238"/>
      <c r="AM13" s="281"/>
      <c r="AN13" s="279" t="str">
        <f t="shared" ref="AN13:AN42" si="0">IF(AND(F13="",D13=""),"","Oui")</f>
        <v/>
      </c>
      <c r="AO13" s="281"/>
      <c r="AP13" s="279" t="str">
        <f t="shared" ref="AP13:AP42" si="1">IF(AND(F13="",D13=""),"","4 semaines")</f>
        <v/>
      </c>
      <c r="AQ13" s="238"/>
      <c r="AR13" s="109">
        <f>IF(COUNTA(D13)&gt;0,IF(D13="Non",0,VLOOKUP(D13,'HEB Loc.tech.NRO'!$E$47:$N$48,9,FALSE)),0)+IF(COUNTA(F13)&gt;0,VLOOKUP(F13,'HEB Loc.tech.NRO'!$E$37:$N$45,9,FALSE),0)+IF(COUNTA(I13)&gt;0,IF(I13="Baie ETSI",VLOOKUP(I13,'HEB Loc.tech.NRO'!$E$66:$N$66,9,FALSE),0),0)+IF(Q13="Création d'une voie",VLOOKUP(Q13,'HEB Loc.tech.NRO'!$E$59:$N$59,9,FALSE),0)+IF(V13="Création d'une voie",VLOOKUP(V13,'HEB Loc.tech.NRO'!$E$59:$N$59,9,FALSE),0)+IF(AA13="Création d'une voie",VLOOKUP(AA13,'HEB Loc.tech.NRO'!$E$59:$N$59,9,FALSE),0)+IF(COUNTA(AF13)&gt;0,Liste!$S$3,0)+IF(COUNTA(AH13)&gt;0,Liste!$S$3,0)+IF(COUNTA(AJ13)&gt;0,VLOOKUP($AJ$12,'HEB Loc.tech.NRO'!$E$62:$N$63,9,FALSE)*AJ13,0)+IF(COUNTA(AL13)&gt;0,VLOOKUP($AL$12,'HEB Loc.tech.NRO'!$E$62:$N$63,9,FALSE)*AL13,0)</f>
        <v>0</v>
      </c>
      <c r="AS13" s="110">
        <f>IF(COUNTA(D13)&gt;0,IF(D13="Non",0,VLOOKUP(D13,'HEB Loc.tech.NRO'!$E$47:$P$48,11,FALSE)),0)+IF(COUNTA(F13)&gt;0,VLOOKUP(F13,'HEB Loc.tech.NRO'!$E$37:$P$45,11,FALSE),0)+IF(COUNTA(S13)&gt;0,VLOOKUP(S13,'HEB Loc.tech.NRO'!$E$50:$P$57,11,FALSE),0)+IF(COUNTA(X13)&gt;0,VLOOKUP(X13,'HEB Loc.tech.NRO'!$E$50:$P$57,11,FALSE),0)+IF(COUNTA(AC13)&gt;0,VLOOKUP(AC13,'HEB Loc.tech.NRO'!$E$50:$P$57,11,FALSE),0)</f>
        <v>0</v>
      </c>
    </row>
    <row r="14" spans="1:45" ht="24.9" customHeight="1">
      <c r="A14" s="90">
        <v>2</v>
      </c>
      <c r="B14" s="238">
        <f>Adresses!B13</f>
        <v>0</v>
      </c>
      <c r="C14" s="238"/>
      <c r="D14" s="260"/>
      <c r="E14" s="261"/>
      <c r="F14" s="260"/>
      <c r="G14" s="261"/>
      <c r="H14" s="261"/>
      <c r="I14" s="262"/>
      <c r="J14" s="263"/>
      <c r="K14" s="260"/>
      <c r="L14" s="261"/>
      <c r="M14" s="262"/>
      <c r="N14" s="263"/>
      <c r="O14" s="282" t="str">
        <f>IF(COUNTIF(Liste!$I$3:$I$5,F14)&gt;0,"PDU Tiroir",IF(COUNTIF(Liste!$I$6:$I$11,F14)&gt;0,"PDU Coffret",""))</f>
        <v/>
      </c>
      <c r="P14" s="262"/>
      <c r="Q14" s="262"/>
      <c r="R14" s="262"/>
      <c r="S14" s="262"/>
      <c r="T14" s="262"/>
      <c r="U14" s="262"/>
      <c r="V14" s="262"/>
      <c r="W14" s="262"/>
      <c r="X14" s="262"/>
      <c r="Y14" s="262"/>
      <c r="Z14" s="262"/>
      <c r="AA14" s="262"/>
      <c r="AB14" s="262"/>
      <c r="AC14" s="262"/>
      <c r="AD14" s="262"/>
      <c r="AE14" s="262"/>
      <c r="AF14" s="260"/>
      <c r="AG14" s="261"/>
      <c r="AH14" s="262"/>
      <c r="AI14" s="263"/>
      <c r="AJ14" s="238"/>
      <c r="AK14" s="238"/>
      <c r="AL14" s="238"/>
      <c r="AM14" s="281"/>
      <c r="AN14" s="279" t="str">
        <f t="shared" si="0"/>
        <v/>
      </c>
      <c r="AO14" s="281"/>
      <c r="AP14" s="279" t="str">
        <f t="shared" si="1"/>
        <v/>
      </c>
      <c r="AQ14" s="238"/>
      <c r="AR14" s="109">
        <f>IF(COUNTA(D14)&gt;0,IF(D14="Non",0,VLOOKUP(D14,'HEB Loc.tech.NRO'!$E$47:$N$48,9,FALSE)),0)+IF(COUNTA(F14)&gt;0,VLOOKUP(F14,'HEB Loc.tech.NRO'!$E$37:$N$45,9,FALSE),0)+IF(COUNTA(I14)&gt;0,IF(I14="Baie ETSI",VLOOKUP(I14,'HEB Loc.tech.NRO'!$E$66:$N$66,9,FALSE),0),0)+IF(Q14="Création d'une voie",VLOOKUP(Q14,'HEB Loc.tech.NRO'!$E$59:$N$59,9,FALSE),0)+IF(V14="Création d'une voie",VLOOKUP(V14,'HEB Loc.tech.NRO'!$E$59:$N$59,9,FALSE),0)+IF(AA14="Création d'une voie",VLOOKUP(AA14,'HEB Loc.tech.NRO'!$E$59:$N$59,9,FALSE),0)+IF(COUNTA(AF14)&gt;0,Liste!$S$3,0)+IF(COUNTA(AH14)&gt;0,Liste!$S$3,0)+IF(COUNTA(AJ14)&gt;0,VLOOKUP($AJ$12,'HEB Loc.tech.NRO'!$E$62:$N$63,9,FALSE)*AJ14,0)+IF(COUNTA(AL14)&gt;0,VLOOKUP($AL$12,'HEB Loc.tech.NRO'!$E$62:$N$63,9,FALSE)*AL14,0)</f>
        <v>0</v>
      </c>
      <c r="AS14" s="110">
        <f>IF(COUNTA(D14)&gt;0,IF(D14="Non",0,VLOOKUP(D14,'HEB Loc.tech.NRO'!$E$47:$P$48,11,FALSE)),0)+IF(COUNTA(F14)&gt;0,VLOOKUP(F14,'HEB Loc.tech.NRO'!$E$37:$P$45,11,FALSE),0)+IF(COUNTA(S14)&gt;0,VLOOKUP(S14,'HEB Loc.tech.NRO'!$E$50:$P$57,11,FALSE),0)+IF(COUNTA(X14)&gt;0,VLOOKUP(X14,'HEB Loc.tech.NRO'!$E$50:$P$57,11,FALSE),0)+IF(COUNTA(AC14)&gt;0,VLOOKUP(AC14,'HEB Loc.tech.NRO'!$E$50:$P$57,11,FALSE),0)</f>
        <v>0</v>
      </c>
    </row>
    <row r="15" spans="1:45" ht="24.9" customHeight="1">
      <c r="A15" s="90">
        <v>3</v>
      </c>
      <c r="B15" s="238">
        <f>Adresses!B14</f>
        <v>0</v>
      </c>
      <c r="C15" s="238"/>
      <c r="D15" s="260"/>
      <c r="E15" s="261"/>
      <c r="F15" s="260"/>
      <c r="G15" s="261"/>
      <c r="H15" s="261"/>
      <c r="I15" s="262"/>
      <c r="J15" s="263"/>
      <c r="K15" s="260"/>
      <c r="L15" s="261"/>
      <c r="M15" s="262"/>
      <c r="N15" s="263"/>
      <c r="O15" s="282" t="str">
        <f>IF(COUNTIF(Liste!$I$3:$I$5,F15)&gt;0,"PDU Tiroir",IF(COUNTIF(Liste!$I$6:$I$11,F15)&gt;0,"PDU Coffret",""))</f>
        <v/>
      </c>
      <c r="P15" s="262"/>
      <c r="Q15" s="262"/>
      <c r="R15" s="262"/>
      <c r="S15" s="262"/>
      <c r="T15" s="262"/>
      <c r="U15" s="262"/>
      <c r="V15" s="262"/>
      <c r="W15" s="262"/>
      <c r="X15" s="262"/>
      <c r="Y15" s="262"/>
      <c r="Z15" s="262"/>
      <c r="AA15" s="262"/>
      <c r="AB15" s="262"/>
      <c r="AC15" s="262"/>
      <c r="AD15" s="262"/>
      <c r="AE15" s="262"/>
      <c r="AF15" s="260"/>
      <c r="AG15" s="261"/>
      <c r="AH15" s="262"/>
      <c r="AI15" s="263"/>
      <c r="AJ15" s="238"/>
      <c r="AK15" s="238"/>
      <c r="AL15" s="238"/>
      <c r="AM15" s="281"/>
      <c r="AN15" s="279" t="str">
        <f t="shared" si="0"/>
        <v/>
      </c>
      <c r="AO15" s="281"/>
      <c r="AP15" s="279" t="str">
        <f t="shared" si="1"/>
        <v/>
      </c>
      <c r="AQ15" s="238"/>
      <c r="AR15" s="109">
        <f>IF(COUNTA(D15)&gt;0,IF(D15="Non",0,VLOOKUP(D15,'HEB Loc.tech.NRO'!$E$47:$N$48,9,FALSE)),0)+IF(COUNTA(F15)&gt;0,VLOOKUP(F15,'HEB Loc.tech.NRO'!$E$37:$N$45,9,FALSE),0)+IF(COUNTA(I15)&gt;0,IF(I15="Baie ETSI",VLOOKUP(I15,'HEB Loc.tech.NRO'!$E$66:$N$66,9,FALSE),0),0)+IF(Q15="Création d'une voie",VLOOKUP(Q15,'HEB Loc.tech.NRO'!$E$59:$N$59,9,FALSE),0)+IF(V15="Création d'une voie",VLOOKUP(V15,'HEB Loc.tech.NRO'!$E$59:$N$59,9,FALSE),0)+IF(AA15="Création d'une voie",VLOOKUP(AA15,'HEB Loc.tech.NRO'!$E$59:$N$59,9,FALSE),0)+IF(COUNTA(AF15)&gt;0,Liste!$S$3,0)+IF(COUNTA(AH15)&gt;0,Liste!$S$3,0)+IF(COUNTA(AJ15)&gt;0,VLOOKUP($AJ$12,'HEB Loc.tech.NRO'!$E$62:$N$63,9,FALSE)*AJ15,0)+IF(COUNTA(AL15)&gt;0,VLOOKUP($AL$12,'HEB Loc.tech.NRO'!$E$62:$N$63,9,FALSE)*AL15,0)</f>
        <v>0</v>
      </c>
      <c r="AS15" s="110">
        <f>IF(COUNTA(D15)&gt;0,IF(D15="Non",0,VLOOKUP(D15,'HEB Loc.tech.NRO'!$E$47:$P$48,11,FALSE)),0)+IF(COUNTA(F15)&gt;0,VLOOKUP(F15,'HEB Loc.tech.NRO'!$E$37:$P$45,11,FALSE),0)+IF(COUNTA(S15)&gt;0,VLOOKUP(S15,'HEB Loc.tech.NRO'!$E$50:$P$57,11,FALSE),0)+IF(COUNTA(X15)&gt;0,VLOOKUP(X15,'HEB Loc.tech.NRO'!$E$50:$P$57,11,FALSE),0)+IF(COUNTA(AC15)&gt;0,VLOOKUP(AC15,'HEB Loc.tech.NRO'!$E$50:$P$57,11,FALSE),0)</f>
        <v>0</v>
      </c>
    </row>
    <row r="16" spans="1:45" ht="24.9" customHeight="1">
      <c r="A16" s="90">
        <v>4</v>
      </c>
      <c r="B16" s="238">
        <f>Adresses!B15</f>
        <v>0</v>
      </c>
      <c r="C16" s="238"/>
      <c r="D16" s="260"/>
      <c r="E16" s="261"/>
      <c r="F16" s="260"/>
      <c r="G16" s="261"/>
      <c r="H16" s="261"/>
      <c r="I16" s="262"/>
      <c r="J16" s="263"/>
      <c r="K16" s="260"/>
      <c r="L16" s="261"/>
      <c r="M16" s="262"/>
      <c r="N16" s="263"/>
      <c r="O16" s="282" t="str">
        <f>IF(COUNTIF(Liste!$I$3:$I$5,F16)&gt;0,"PDU Tiroir",IF(COUNTIF(Liste!$I$6:$I$11,F16)&gt;0,"PDU Coffret",""))</f>
        <v/>
      </c>
      <c r="P16" s="262"/>
      <c r="Q16" s="262"/>
      <c r="R16" s="262"/>
      <c r="S16" s="262"/>
      <c r="T16" s="262"/>
      <c r="U16" s="262"/>
      <c r="V16" s="262"/>
      <c r="W16" s="262"/>
      <c r="X16" s="262"/>
      <c r="Y16" s="262"/>
      <c r="Z16" s="262"/>
      <c r="AA16" s="262"/>
      <c r="AB16" s="262"/>
      <c r="AC16" s="262"/>
      <c r="AD16" s="262"/>
      <c r="AE16" s="262"/>
      <c r="AF16" s="260"/>
      <c r="AG16" s="261"/>
      <c r="AH16" s="262"/>
      <c r="AI16" s="263"/>
      <c r="AJ16" s="238"/>
      <c r="AK16" s="238"/>
      <c r="AL16" s="238"/>
      <c r="AM16" s="281"/>
      <c r="AN16" s="279" t="str">
        <f t="shared" si="0"/>
        <v/>
      </c>
      <c r="AO16" s="281"/>
      <c r="AP16" s="279" t="str">
        <f t="shared" si="1"/>
        <v/>
      </c>
      <c r="AQ16" s="238"/>
      <c r="AR16" s="109">
        <f>IF(COUNTA(D16)&gt;0,IF(D16="Non",0,VLOOKUP(D16,'HEB Loc.tech.NRO'!$E$47:$N$48,9,FALSE)),0)+IF(COUNTA(F16)&gt;0,VLOOKUP(F16,'HEB Loc.tech.NRO'!$E$37:$N$45,9,FALSE),0)+IF(COUNTA(I16)&gt;0,IF(I16="Baie ETSI",VLOOKUP(I16,'HEB Loc.tech.NRO'!$E$66:$N$66,9,FALSE),0),0)+IF(Q16="Création d'une voie",VLOOKUP(Q16,'HEB Loc.tech.NRO'!$E$59:$N$59,9,FALSE),0)+IF(V16="Création d'une voie",VLOOKUP(V16,'HEB Loc.tech.NRO'!$E$59:$N$59,9,FALSE),0)+IF(AA16="Création d'une voie",VLOOKUP(AA16,'HEB Loc.tech.NRO'!$E$59:$N$59,9,FALSE),0)+IF(COUNTA(AF16)&gt;0,Liste!$S$3,0)+IF(COUNTA(AH16)&gt;0,Liste!$S$3,0)+IF(COUNTA(AJ16)&gt;0,VLOOKUP($AJ$12,'HEB Loc.tech.NRO'!$E$62:$N$63,9,FALSE)*AJ16,0)+IF(COUNTA(AL16)&gt;0,VLOOKUP($AL$12,'HEB Loc.tech.NRO'!$E$62:$N$63,9,FALSE)*AL16,0)</f>
        <v>0</v>
      </c>
      <c r="AS16" s="110">
        <f>IF(COUNTA(D16)&gt;0,IF(D16="Non",0,VLOOKUP(D16,'HEB Loc.tech.NRO'!$E$47:$P$48,11,FALSE)),0)+IF(COUNTA(F16)&gt;0,VLOOKUP(F16,'HEB Loc.tech.NRO'!$E$37:$P$45,11,FALSE),0)+IF(COUNTA(S16)&gt;0,VLOOKUP(S16,'HEB Loc.tech.NRO'!$E$50:$P$57,11,FALSE),0)+IF(COUNTA(X16)&gt;0,VLOOKUP(X16,'HEB Loc.tech.NRO'!$E$50:$P$57,11,FALSE),0)+IF(COUNTA(AC16)&gt;0,VLOOKUP(AC16,'HEB Loc.tech.NRO'!$E$50:$P$57,11,FALSE),0)</f>
        <v>0</v>
      </c>
    </row>
    <row r="17" spans="1:45" ht="24.9" customHeight="1">
      <c r="A17" s="90">
        <v>5</v>
      </c>
      <c r="B17" s="238">
        <f>Adresses!B16</f>
        <v>0</v>
      </c>
      <c r="C17" s="238"/>
      <c r="D17" s="260"/>
      <c r="E17" s="261"/>
      <c r="F17" s="260"/>
      <c r="G17" s="261"/>
      <c r="H17" s="261"/>
      <c r="I17" s="262"/>
      <c r="J17" s="263"/>
      <c r="K17" s="260"/>
      <c r="L17" s="261"/>
      <c r="M17" s="262"/>
      <c r="N17" s="263"/>
      <c r="O17" s="282" t="str">
        <f>IF(COUNTIF(Liste!$I$3:$I$5,F17)&gt;0,"PDU Tiroir",IF(COUNTIF(Liste!$I$6:$I$11,F17)&gt;0,"PDU Coffret",""))</f>
        <v/>
      </c>
      <c r="P17" s="262"/>
      <c r="Q17" s="262"/>
      <c r="R17" s="262"/>
      <c r="S17" s="262"/>
      <c r="T17" s="262"/>
      <c r="U17" s="262"/>
      <c r="V17" s="262"/>
      <c r="W17" s="262"/>
      <c r="X17" s="262"/>
      <c r="Y17" s="262"/>
      <c r="Z17" s="262"/>
      <c r="AA17" s="262"/>
      <c r="AB17" s="262"/>
      <c r="AC17" s="262"/>
      <c r="AD17" s="262"/>
      <c r="AE17" s="262"/>
      <c r="AF17" s="260"/>
      <c r="AG17" s="261"/>
      <c r="AH17" s="262"/>
      <c r="AI17" s="263"/>
      <c r="AJ17" s="238"/>
      <c r="AK17" s="238"/>
      <c r="AL17" s="238"/>
      <c r="AM17" s="281"/>
      <c r="AN17" s="279" t="str">
        <f t="shared" si="0"/>
        <v/>
      </c>
      <c r="AO17" s="281"/>
      <c r="AP17" s="279" t="str">
        <f t="shared" si="1"/>
        <v/>
      </c>
      <c r="AQ17" s="238"/>
      <c r="AR17" s="109">
        <f>IF(COUNTA(D17)&gt;0,IF(D17="Non",0,VLOOKUP(D17,'HEB Loc.tech.NRO'!$E$47:$N$48,9,FALSE)),0)+IF(COUNTA(F17)&gt;0,VLOOKUP(F17,'HEB Loc.tech.NRO'!$E$37:$N$45,9,FALSE),0)+IF(COUNTA(I17)&gt;0,IF(I17="Baie ETSI",VLOOKUP(I17,'HEB Loc.tech.NRO'!$E$66:$N$66,9,FALSE),0),0)+IF(Q17="Création d'une voie",VLOOKUP(Q17,'HEB Loc.tech.NRO'!$E$59:$N$59,9,FALSE),0)+IF(V17="Création d'une voie",VLOOKUP(V17,'HEB Loc.tech.NRO'!$E$59:$N$59,9,FALSE),0)+IF(AA17="Création d'une voie",VLOOKUP(AA17,'HEB Loc.tech.NRO'!$E$59:$N$59,9,FALSE),0)+IF(COUNTA(AF17)&gt;0,Liste!$S$3,0)+IF(COUNTA(AH17)&gt;0,Liste!$S$3,0)+IF(COUNTA(AJ17)&gt;0,VLOOKUP($AJ$12,'HEB Loc.tech.NRO'!$E$62:$N$63,9,FALSE)*AJ17,0)+IF(COUNTA(AL17)&gt;0,VLOOKUP($AL$12,'HEB Loc.tech.NRO'!$E$62:$N$63,9,FALSE)*AL17,0)</f>
        <v>0</v>
      </c>
      <c r="AS17" s="110">
        <f>IF(COUNTA(D17)&gt;0,IF(D17="Non",0,VLOOKUP(D17,'HEB Loc.tech.NRO'!$E$47:$P$48,11,FALSE)),0)+IF(COUNTA(F17)&gt;0,VLOOKUP(F17,'HEB Loc.tech.NRO'!$E$37:$P$45,11,FALSE),0)+IF(COUNTA(S17)&gt;0,VLOOKUP(S17,'HEB Loc.tech.NRO'!$E$50:$P$57,11,FALSE),0)+IF(COUNTA(X17)&gt;0,VLOOKUP(X17,'HEB Loc.tech.NRO'!$E$50:$P$57,11,FALSE),0)+IF(COUNTA(AC17)&gt;0,VLOOKUP(AC17,'HEB Loc.tech.NRO'!$E$50:$P$57,11,FALSE),0)</f>
        <v>0</v>
      </c>
    </row>
    <row r="18" spans="1:45" ht="24.9" customHeight="1">
      <c r="A18" s="90">
        <v>6</v>
      </c>
      <c r="B18" s="238">
        <f>Adresses!B17</f>
        <v>0</v>
      </c>
      <c r="C18" s="238"/>
      <c r="D18" s="260"/>
      <c r="E18" s="261"/>
      <c r="F18" s="260"/>
      <c r="G18" s="261"/>
      <c r="H18" s="261"/>
      <c r="I18" s="262"/>
      <c r="J18" s="263"/>
      <c r="K18" s="260"/>
      <c r="L18" s="261"/>
      <c r="M18" s="262"/>
      <c r="N18" s="263"/>
      <c r="O18" s="282" t="str">
        <f>IF(COUNTIF(Liste!$I$3:$I$5,F18)&gt;0,"PDU Tiroir",IF(COUNTIF(Liste!$I$6:$I$11,F18)&gt;0,"PDU Coffret",""))</f>
        <v/>
      </c>
      <c r="P18" s="262"/>
      <c r="Q18" s="262"/>
      <c r="R18" s="262"/>
      <c r="S18" s="262"/>
      <c r="T18" s="262"/>
      <c r="U18" s="262"/>
      <c r="V18" s="262"/>
      <c r="W18" s="262"/>
      <c r="X18" s="262"/>
      <c r="Y18" s="262"/>
      <c r="Z18" s="262"/>
      <c r="AA18" s="262"/>
      <c r="AB18" s="262"/>
      <c r="AC18" s="262"/>
      <c r="AD18" s="262"/>
      <c r="AE18" s="262"/>
      <c r="AF18" s="260"/>
      <c r="AG18" s="261"/>
      <c r="AH18" s="262"/>
      <c r="AI18" s="263"/>
      <c r="AJ18" s="238"/>
      <c r="AK18" s="238"/>
      <c r="AL18" s="238"/>
      <c r="AM18" s="281"/>
      <c r="AN18" s="279" t="str">
        <f t="shared" si="0"/>
        <v/>
      </c>
      <c r="AO18" s="281"/>
      <c r="AP18" s="279" t="str">
        <f t="shared" si="1"/>
        <v/>
      </c>
      <c r="AQ18" s="238"/>
      <c r="AR18" s="109">
        <f>IF(COUNTA(D18)&gt;0,IF(D18="Non",0,VLOOKUP(D18,'HEB Loc.tech.NRO'!$E$47:$N$48,9,FALSE)),0)+IF(COUNTA(F18)&gt;0,VLOOKUP(F18,'HEB Loc.tech.NRO'!$E$37:$N$45,9,FALSE),0)+IF(COUNTA(I18)&gt;0,IF(I18="Baie ETSI",VLOOKUP(I18,'HEB Loc.tech.NRO'!$E$66:$N$66,9,FALSE),0),0)+IF(Q18="Création d'une voie",VLOOKUP(Q18,'HEB Loc.tech.NRO'!$E$59:$N$59,9,FALSE),0)+IF(V18="Création d'une voie",VLOOKUP(V18,'HEB Loc.tech.NRO'!$E$59:$N$59,9,FALSE),0)+IF(AA18="Création d'une voie",VLOOKUP(AA18,'HEB Loc.tech.NRO'!$E$59:$N$59,9,FALSE),0)+IF(COUNTA(AF18)&gt;0,Liste!$S$3,0)+IF(COUNTA(AH18)&gt;0,Liste!$S$3,0)+IF(COUNTA(AJ18)&gt;0,VLOOKUP($AJ$12,'HEB Loc.tech.NRO'!$E$62:$N$63,9,FALSE)*AJ18,0)+IF(COUNTA(AL18)&gt;0,VLOOKUP($AL$12,'HEB Loc.tech.NRO'!$E$62:$N$63,9,FALSE)*AL18,0)</f>
        <v>0</v>
      </c>
      <c r="AS18" s="110">
        <f>IF(COUNTA(D18)&gt;0,IF(D18="Non",0,VLOOKUP(D18,'HEB Loc.tech.NRO'!$E$47:$P$48,11,FALSE)),0)+IF(COUNTA(F18)&gt;0,VLOOKUP(F18,'HEB Loc.tech.NRO'!$E$37:$P$45,11,FALSE),0)+IF(COUNTA(S18)&gt;0,VLOOKUP(S18,'HEB Loc.tech.NRO'!$E$50:$P$57,11,FALSE),0)+IF(COUNTA(X18)&gt;0,VLOOKUP(X18,'HEB Loc.tech.NRO'!$E$50:$P$57,11,FALSE),0)+IF(COUNTA(AC18)&gt;0,VLOOKUP(AC18,'HEB Loc.tech.NRO'!$E$50:$P$57,11,FALSE),0)</f>
        <v>0</v>
      </c>
    </row>
    <row r="19" spans="1:45" ht="24.9" customHeight="1">
      <c r="A19" s="90">
        <v>7</v>
      </c>
      <c r="B19" s="238">
        <f>Adresses!B18</f>
        <v>0</v>
      </c>
      <c r="C19" s="238"/>
      <c r="D19" s="260"/>
      <c r="E19" s="261"/>
      <c r="F19" s="260"/>
      <c r="G19" s="261"/>
      <c r="H19" s="261"/>
      <c r="I19" s="262"/>
      <c r="J19" s="263"/>
      <c r="K19" s="260"/>
      <c r="L19" s="261"/>
      <c r="M19" s="262"/>
      <c r="N19" s="263"/>
      <c r="O19" s="282" t="str">
        <f>IF(COUNTIF(Liste!$I$3:$I$5,F19)&gt;0,"PDU Tiroir",IF(COUNTIF(Liste!$I$6:$I$11,F19)&gt;0,"PDU Coffret",""))</f>
        <v/>
      </c>
      <c r="P19" s="262"/>
      <c r="Q19" s="262"/>
      <c r="R19" s="262"/>
      <c r="S19" s="262"/>
      <c r="T19" s="262"/>
      <c r="U19" s="262"/>
      <c r="V19" s="262"/>
      <c r="W19" s="262"/>
      <c r="X19" s="262"/>
      <c r="Y19" s="262"/>
      <c r="Z19" s="262"/>
      <c r="AA19" s="262"/>
      <c r="AB19" s="262"/>
      <c r="AC19" s="262"/>
      <c r="AD19" s="262"/>
      <c r="AE19" s="262"/>
      <c r="AF19" s="260"/>
      <c r="AG19" s="261"/>
      <c r="AH19" s="262"/>
      <c r="AI19" s="263"/>
      <c r="AJ19" s="238"/>
      <c r="AK19" s="238"/>
      <c r="AL19" s="238"/>
      <c r="AM19" s="281"/>
      <c r="AN19" s="279" t="str">
        <f t="shared" si="0"/>
        <v/>
      </c>
      <c r="AO19" s="281"/>
      <c r="AP19" s="279" t="str">
        <f t="shared" si="1"/>
        <v/>
      </c>
      <c r="AQ19" s="238"/>
      <c r="AR19" s="109">
        <f>IF(COUNTA(D19)&gt;0,IF(D19="Non",0,VLOOKUP(D19,'HEB Loc.tech.NRO'!$E$47:$N$48,9,FALSE)),0)+IF(COUNTA(F19)&gt;0,VLOOKUP(F19,'HEB Loc.tech.NRO'!$E$37:$N$45,9,FALSE),0)+IF(COUNTA(I19)&gt;0,IF(I19="Baie ETSI",VLOOKUP(I19,'HEB Loc.tech.NRO'!$E$66:$N$66,9,FALSE),0),0)+IF(Q19="Création d'une voie",VLOOKUP(Q19,'HEB Loc.tech.NRO'!$E$59:$N$59,9,FALSE),0)+IF(V19="Création d'une voie",VLOOKUP(V19,'HEB Loc.tech.NRO'!$E$59:$N$59,9,FALSE),0)+IF(AA19="Création d'une voie",VLOOKUP(AA19,'HEB Loc.tech.NRO'!$E$59:$N$59,9,FALSE),0)+IF(COUNTA(AF19)&gt;0,Liste!$S$3,0)+IF(COUNTA(AH19)&gt;0,Liste!$S$3,0)+IF(COUNTA(AJ19)&gt;0,VLOOKUP($AJ$12,'HEB Loc.tech.NRO'!$E$62:$N$63,9,FALSE)*AJ19,0)+IF(COUNTA(AL19)&gt;0,VLOOKUP($AL$12,'HEB Loc.tech.NRO'!$E$62:$N$63,9,FALSE)*AL19,0)</f>
        <v>0</v>
      </c>
      <c r="AS19" s="110">
        <f>IF(COUNTA(D19)&gt;0,IF(D19="Non",0,VLOOKUP(D19,'HEB Loc.tech.NRO'!$E$47:$P$48,11,FALSE)),0)+IF(COUNTA(F19)&gt;0,VLOOKUP(F19,'HEB Loc.tech.NRO'!$E$37:$P$45,11,FALSE),0)+IF(COUNTA(S19)&gt;0,VLOOKUP(S19,'HEB Loc.tech.NRO'!$E$50:$P$57,11,FALSE),0)+IF(COUNTA(X19)&gt;0,VLOOKUP(X19,'HEB Loc.tech.NRO'!$E$50:$P$57,11,FALSE),0)+IF(COUNTA(AC19)&gt;0,VLOOKUP(AC19,'HEB Loc.tech.NRO'!$E$50:$P$57,11,FALSE),0)</f>
        <v>0</v>
      </c>
    </row>
    <row r="20" spans="1:45" ht="24.9" customHeight="1">
      <c r="A20" s="90">
        <v>8</v>
      </c>
      <c r="B20" s="238">
        <f>Adresses!B19</f>
        <v>0</v>
      </c>
      <c r="C20" s="238"/>
      <c r="D20" s="260"/>
      <c r="E20" s="261"/>
      <c r="F20" s="260"/>
      <c r="G20" s="261"/>
      <c r="H20" s="261"/>
      <c r="I20" s="262"/>
      <c r="J20" s="263"/>
      <c r="K20" s="260"/>
      <c r="L20" s="261"/>
      <c r="M20" s="262"/>
      <c r="N20" s="263"/>
      <c r="O20" s="282" t="str">
        <f>IF(COUNTIF(Liste!$I$3:$I$5,F20)&gt;0,"PDU Tiroir",IF(COUNTIF(Liste!$I$6:$I$11,F20)&gt;0,"PDU Coffret",""))</f>
        <v/>
      </c>
      <c r="P20" s="262"/>
      <c r="Q20" s="262"/>
      <c r="R20" s="262"/>
      <c r="S20" s="262"/>
      <c r="T20" s="262"/>
      <c r="U20" s="262"/>
      <c r="V20" s="262"/>
      <c r="W20" s="262"/>
      <c r="X20" s="262"/>
      <c r="Y20" s="262"/>
      <c r="Z20" s="262"/>
      <c r="AA20" s="262"/>
      <c r="AB20" s="262"/>
      <c r="AC20" s="262"/>
      <c r="AD20" s="262"/>
      <c r="AE20" s="262"/>
      <c r="AF20" s="260"/>
      <c r="AG20" s="261"/>
      <c r="AH20" s="262"/>
      <c r="AI20" s="263"/>
      <c r="AJ20" s="238"/>
      <c r="AK20" s="238"/>
      <c r="AL20" s="238"/>
      <c r="AM20" s="281"/>
      <c r="AN20" s="279" t="str">
        <f t="shared" si="0"/>
        <v/>
      </c>
      <c r="AO20" s="281"/>
      <c r="AP20" s="279" t="str">
        <f t="shared" si="1"/>
        <v/>
      </c>
      <c r="AQ20" s="238"/>
      <c r="AR20" s="109">
        <f>IF(COUNTA(D20)&gt;0,IF(D20="Non",0,VLOOKUP(D20,'HEB Loc.tech.NRO'!$E$47:$N$48,9,FALSE)),0)+IF(COUNTA(F20)&gt;0,VLOOKUP(F20,'HEB Loc.tech.NRO'!$E$37:$N$45,9,FALSE),0)+IF(COUNTA(I20)&gt;0,IF(I20="Baie ETSI",VLOOKUP(I20,'HEB Loc.tech.NRO'!$E$66:$N$66,9,FALSE),0),0)+IF(Q20="Création d'une voie",VLOOKUP(Q20,'HEB Loc.tech.NRO'!$E$59:$N$59,9,FALSE),0)+IF(V20="Création d'une voie",VLOOKUP(V20,'HEB Loc.tech.NRO'!$E$59:$N$59,9,FALSE),0)+IF(AA20="Création d'une voie",VLOOKUP(AA20,'HEB Loc.tech.NRO'!$E$59:$N$59,9,FALSE),0)+IF(COUNTA(AF20)&gt;0,Liste!$S$3,0)+IF(COUNTA(AH20)&gt;0,Liste!$S$3,0)+IF(COUNTA(AJ20)&gt;0,VLOOKUP($AJ$12,'HEB Loc.tech.NRO'!$E$62:$N$63,9,FALSE)*AJ20,0)+IF(COUNTA(AL20)&gt;0,VLOOKUP($AL$12,'HEB Loc.tech.NRO'!$E$62:$N$63,9,FALSE)*AL20,0)</f>
        <v>0</v>
      </c>
      <c r="AS20" s="110">
        <f>IF(COUNTA(D20)&gt;0,IF(D20="Non",0,VLOOKUP(D20,'HEB Loc.tech.NRO'!$E$47:$P$48,11,FALSE)),0)+IF(COUNTA(F20)&gt;0,VLOOKUP(F20,'HEB Loc.tech.NRO'!$E$37:$P$45,11,FALSE),0)+IF(COUNTA(S20)&gt;0,VLOOKUP(S20,'HEB Loc.tech.NRO'!$E$50:$P$57,11,FALSE),0)+IF(COUNTA(X20)&gt;0,VLOOKUP(X20,'HEB Loc.tech.NRO'!$E$50:$P$57,11,FALSE),0)+IF(COUNTA(AC20)&gt;0,VLOOKUP(AC20,'HEB Loc.tech.NRO'!$E$50:$P$57,11,FALSE),0)</f>
        <v>0</v>
      </c>
    </row>
    <row r="21" spans="1:45" ht="24.9" customHeight="1">
      <c r="A21" s="90">
        <v>9</v>
      </c>
      <c r="B21" s="238">
        <f>Adresses!B20</f>
        <v>0</v>
      </c>
      <c r="C21" s="238"/>
      <c r="D21" s="260"/>
      <c r="E21" s="261"/>
      <c r="F21" s="260"/>
      <c r="G21" s="261"/>
      <c r="H21" s="261"/>
      <c r="I21" s="262"/>
      <c r="J21" s="263"/>
      <c r="K21" s="260"/>
      <c r="L21" s="261"/>
      <c r="M21" s="262"/>
      <c r="N21" s="263"/>
      <c r="O21" s="282" t="str">
        <f>IF(COUNTIF(Liste!$I$3:$I$5,F21)&gt;0,"PDU Tiroir",IF(COUNTIF(Liste!$I$6:$I$11,F21)&gt;0,"PDU Coffret",""))</f>
        <v/>
      </c>
      <c r="P21" s="262"/>
      <c r="Q21" s="262"/>
      <c r="R21" s="262"/>
      <c r="S21" s="262"/>
      <c r="T21" s="262"/>
      <c r="U21" s="262"/>
      <c r="V21" s="262"/>
      <c r="W21" s="262"/>
      <c r="X21" s="262"/>
      <c r="Y21" s="262"/>
      <c r="Z21" s="262"/>
      <c r="AA21" s="262"/>
      <c r="AB21" s="262"/>
      <c r="AC21" s="262"/>
      <c r="AD21" s="262"/>
      <c r="AE21" s="262"/>
      <c r="AF21" s="260"/>
      <c r="AG21" s="261"/>
      <c r="AH21" s="262"/>
      <c r="AI21" s="263"/>
      <c r="AJ21" s="238"/>
      <c r="AK21" s="238"/>
      <c r="AL21" s="238"/>
      <c r="AM21" s="281"/>
      <c r="AN21" s="279" t="str">
        <f t="shared" si="0"/>
        <v/>
      </c>
      <c r="AO21" s="281"/>
      <c r="AP21" s="279" t="str">
        <f t="shared" si="1"/>
        <v/>
      </c>
      <c r="AQ21" s="238"/>
      <c r="AR21" s="109">
        <f>IF(COUNTA(D21)&gt;0,IF(D21="Non",0,VLOOKUP(D21,'HEB Loc.tech.NRO'!$E$47:$N$48,9,FALSE)),0)+IF(COUNTA(F21)&gt;0,VLOOKUP(F21,'HEB Loc.tech.NRO'!$E$37:$N$45,9,FALSE),0)+IF(COUNTA(I21)&gt;0,IF(I21="Baie ETSI",VLOOKUP(I21,'HEB Loc.tech.NRO'!$E$66:$N$66,9,FALSE),0),0)+IF(Q21="Création d'une voie",VLOOKUP(Q21,'HEB Loc.tech.NRO'!$E$59:$N$59,9,FALSE),0)+IF(V21="Création d'une voie",VLOOKUP(V21,'HEB Loc.tech.NRO'!$E$59:$N$59,9,FALSE),0)+IF(AA21="Création d'une voie",VLOOKUP(AA21,'HEB Loc.tech.NRO'!$E$59:$N$59,9,FALSE),0)+IF(COUNTA(AF21)&gt;0,Liste!$S$3,0)+IF(COUNTA(AH21)&gt;0,Liste!$S$3,0)+IF(COUNTA(AJ21)&gt;0,VLOOKUP($AJ$12,'HEB Loc.tech.NRO'!$E$62:$N$63,9,FALSE)*AJ21,0)+IF(COUNTA(AL21)&gt;0,VLOOKUP($AL$12,'HEB Loc.tech.NRO'!$E$62:$N$63,9,FALSE)*AL21,0)</f>
        <v>0</v>
      </c>
      <c r="AS21" s="110">
        <f>IF(COUNTA(D21)&gt;0,IF(D21="Non",0,VLOOKUP(D21,'HEB Loc.tech.NRO'!$E$47:$P$48,11,FALSE)),0)+IF(COUNTA(F21)&gt;0,VLOOKUP(F21,'HEB Loc.tech.NRO'!$E$37:$P$45,11,FALSE),0)+IF(COUNTA(S21)&gt;0,VLOOKUP(S21,'HEB Loc.tech.NRO'!$E$50:$P$57,11,FALSE),0)+IF(COUNTA(X21)&gt;0,VLOOKUP(X21,'HEB Loc.tech.NRO'!$E$50:$P$57,11,FALSE),0)+IF(COUNTA(AC21)&gt;0,VLOOKUP(AC21,'HEB Loc.tech.NRO'!$E$50:$P$57,11,FALSE),0)</f>
        <v>0</v>
      </c>
    </row>
    <row r="22" spans="1:45" ht="24.9" customHeight="1">
      <c r="A22" s="90">
        <v>10</v>
      </c>
      <c r="B22" s="238">
        <f>Adresses!B21</f>
        <v>0</v>
      </c>
      <c r="C22" s="238"/>
      <c r="D22" s="260"/>
      <c r="E22" s="261"/>
      <c r="F22" s="260"/>
      <c r="G22" s="261"/>
      <c r="H22" s="261"/>
      <c r="I22" s="262"/>
      <c r="J22" s="263"/>
      <c r="K22" s="260"/>
      <c r="L22" s="261"/>
      <c r="M22" s="262"/>
      <c r="N22" s="263"/>
      <c r="O22" s="282" t="str">
        <f>IF(COUNTIF(Liste!$I$3:$I$5,F22)&gt;0,"PDU Tiroir",IF(COUNTIF(Liste!$I$6:$I$11,F22)&gt;0,"PDU Coffret",""))</f>
        <v/>
      </c>
      <c r="P22" s="262"/>
      <c r="Q22" s="262"/>
      <c r="R22" s="262"/>
      <c r="S22" s="262"/>
      <c r="T22" s="262"/>
      <c r="U22" s="262"/>
      <c r="V22" s="262"/>
      <c r="W22" s="262"/>
      <c r="X22" s="262"/>
      <c r="Y22" s="262"/>
      <c r="Z22" s="262"/>
      <c r="AA22" s="262"/>
      <c r="AB22" s="262"/>
      <c r="AC22" s="262"/>
      <c r="AD22" s="262"/>
      <c r="AE22" s="262"/>
      <c r="AF22" s="260"/>
      <c r="AG22" s="261"/>
      <c r="AH22" s="262"/>
      <c r="AI22" s="263"/>
      <c r="AJ22" s="238"/>
      <c r="AK22" s="238"/>
      <c r="AL22" s="238"/>
      <c r="AM22" s="281"/>
      <c r="AN22" s="279" t="str">
        <f t="shared" si="0"/>
        <v/>
      </c>
      <c r="AO22" s="281"/>
      <c r="AP22" s="279" t="str">
        <f t="shared" si="1"/>
        <v/>
      </c>
      <c r="AQ22" s="238"/>
      <c r="AR22" s="109">
        <f>IF(COUNTA(D22)&gt;0,IF(D22="Non",0,VLOOKUP(D22,'HEB Loc.tech.NRO'!$E$47:$N$48,9,FALSE)),0)+IF(COUNTA(F22)&gt;0,VLOOKUP(F22,'HEB Loc.tech.NRO'!$E$37:$N$45,9,FALSE),0)+IF(COUNTA(I22)&gt;0,IF(I22="Baie ETSI",VLOOKUP(I22,'HEB Loc.tech.NRO'!$E$66:$N$66,9,FALSE),0),0)+IF(Q22="Création d'une voie",VLOOKUP(Q22,'HEB Loc.tech.NRO'!$E$59:$N$59,9,FALSE),0)+IF(V22="Création d'une voie",VLOOKUP(V22,'HEB Loc.tech.NRO'!$E$59:$N$59,9,FALSE),0)+IF(AA22="Création d'une voie",VLOOKUP(AA22,'HEB Loc.tech.NRO'!$E$59:$N$59,9,FALSE),0)+IF(COUNTA(AF22)&gt;0,Liste!$S$3,0)+IF(COUNTA(AH22)&gt;0,Liste!$S$3,0)+IF(COUNTA(AJ22)&gt;0,VLOOKUP($AJ$12,'HEB Loc.tech.NRO'!$E$62:$N$63,9,FALSE)*AJ22,0)+IF(COUNTA(AL22)&gt;0,VLOOKUP($AL$12,'HEB Loc.tech.NRO'!$E$62:$N$63,9,FALSE)*AL22,0)</f>
        <v>0</v>
      </c>
      <c r="AS22" s="110">
        <f>IF(COUNTA(D22)&gt;0,IF(D22="Non",0,VLOOKUP(D22,'HEB Loc.tech.NRO'!$E$47:$P$48,11,FALSE)),0)+IF(COUNTA(F22)&gt;0,VLOOKUP(F22,'HEB Loc.tech.NRO'!$E$37:$P$45,11,FALSE),0)+IF(COUNTA(S22)&gt;0,VLOOKUP(S22,'HEB Loc.tech.NRO'!$E$50:$P$57,11,FALSE),0)+IF(COUNTA(X22)&gt;0,VLOOKUP(X22,'HEB Loc.tech.NRO'!$E$50:$P$57,11,FALSE),0)+IF(COUNTA(AC22)&gt;0,VLOOKUP(AC22,'HEB Loc.tech.NRO'!$E$50:$P$57,11,FALSE),0)</f>
        <v>0</v>
      </c>
    </row>
    <row r="23" spans="1:45" ht="24.9" customHeight="1">
      <c r="A23" s="90">
        <v>11</v>
      </c>
      <c r="B23" s="238">
        <f>Adresses!B22</f>
        <v>0</v>
      </c>
      <c r="C23" s="238"/>
      <c r="D23" s="260"/>
      <c r="E23" s="261"/>
      <c r="F23" s="260"/>
      <c r="G23" s="261"/>
      <c r="H23" s="261"/>
      <c r="I23" s="262"/>
      <c r="J23" s="263"/>
      <c r="K23" s="260"/>
      <c r="L23" s="261"/>
      <c r="M23" s="262"/>
      <c r="N23" s="263"/>
      <c r="O23" s="282" t="str">
        <f>IF(COUNTIF(Liste!$I$3:$I$5,F23)&gt;0,"PDU Tiroir",IF(COUNTIF(Liste!$I$6:$I$11,F23)&gt;0,"PDU Coffret",""))</f>
        <v/>
      </c>
      <c r="P23" s="262"/>
      <c r="Q23" s="262"/>
      <c r="R23" s="262"/>
      <c r="S23" s="262"/>
      <c r="T23" s="262"/>
      <c r="U23" s="262"/>
      <c r="V23" s="262"/>
      <c r="W23" s="262"/>
      <c r="X23" s="262"/>
      <c r="Y23" s="262"/>
      <c r="Z23" s="262"/>
      <c r="AA23" s="262"/>
      <c r="AB23" s="262"/>
      <c r="AC23" s="262"/>
      <c r="AD23" s="262"/>
      <c r="AE23" s="262"/>
      <c r="AF23" s="260"/>
      <c r="AG23" s="261"/>
      <c r="AH23" s="262"/>
      <c r="AI23" s="263"/>
      <c r="AJ23" s="238"/>
      <c r="AK23" s="238"/>
      <c r="AL23" s="238"/>
      <c r="AM23" s="281"/>
      <c r="AN23" s="279" t="str">
        <f t="shared" si="0"/>
        <v/>
      </c>
      <c r="AO23" s="281"/>
      <c r="AP23" s="279" t="str">
        <f t="shared" si="1"/>
        <v/>
      </c>
      <c r="AQ23" s="238"/>
      <c r="AR23" s="109">
        <f>IF(COUNTA(D23)&gt;0,IF(D23="Non",0,VLOOKUP(D23,'HEB Loc.tech.NRO'!$E$47:$N$48,9,FALSE)),0)+IF(COUNTA(F23)&gt;0,VLOOKUP(F23,'HEB Loc.tech.NRO'!$E$37:$N$45,9,FALSE),0)+IF(COUNTA(I23)&gt;0,IF(I23="Baie ETSI",VLOOKUP(I23,'HEB Loc.tech.NRO'!$E$66:$N$66,9,FALSE),0),0)+IF(Q23="Création d'une voie",VLOOKUP(Q23,'HEB Loc.tech.NRO'!$E$59:$N$59,9,FALSE),0)+IF(V23="Création d'une voie",VLOOKUP(V23,'HEB Loc.tech.NRO'!$E$59:$N$59,9,FALSE),0)+IF(AA23="Création d'une voie",VLOOKUP(AA23,'HEB Loc.tech.NRO'!$E$59:$N$59,9,FALSE),0)+IF(COUNTA(AF23)&gt;0,Liste!$S$3,0)+IF(COUNTA(AH23)&gt;0,Liste!$S$3,0)+IF(COUNTA(AJ23)&gt;0,VLOOKUP($AJ$12,'HEB Loc.tech.NRO'!$E$62:$N$63,9,FALSE)*AJ23,0)+IF(COUNTA(AL23)&gt;0,VLOOKUP($AL$12,'HEB Loc.tech.NRO'!$E$62:$N$63,9,FALSE)*AL23,0)</f>
        <v>0</v>
      </c>
      <c r="AS23" s="110">
        <f>IF(COUNTA(D23)&gt;0,IF(D23="Non",0,VLOOKUP(D23,'HEB Loc.tech.NRO'!$E$47:$P$48,11,FALSE)),0)+IF(COUNTA(F23)&gt;0,VLOOKUP(F23,'HEB Loc.tech.NRO'!$E$37:$P$45,11,FALSE),0)+IF(COUNTA(S23)&gt;0,VLOOKUP(S23,'HEB Loc.tech.NRO'!$E$50:$P$57,11,FALSE),0)+IF(COUNTA(X23)&gt;0,VLOOKUP(X23,'HEB Loc.tech.NRO'!$E$50:$P$57,11,FALSE),0)+IF(COUNTA(AC23)&gt;0,VLOOKUP(AC23,'HEB Loc.tech.NRO'!$E$50:$P$57,11,FALSE),0)</f>
        <v>0</v>
      </c>
    </row>
    <row r="24" spans="1:45" ht="24.9" customHeight="1">
      <c r="A24" s="90">
        <v>12</v>
      </c>
      <c r="B24" s="238">
        <f>Adresses!B23</f>
        <v>0</v>
      </c>
      <c r="C24" s="238"/>
      <c r="D24" s="260"/>
      <c r="E24" s="261"/>
      <c r="F24" s="260"/>
      <c r="G24" s="261"/>
      <c r="H24" s="261"/>
      <c r="I24" s="262"/>
      <c r="J24" s="263"/>
      <c r="K24" s="260"/>
      <c r="L24" s="261"/>
      <c r="M24" s="262"/>
      <c r="N24" s="263"/>
      <c r="O24" s="282" t="str">
        <f>IF(COUNTIF(Liste!$I$3:$I$5,F24)&gt;0,"PDU Tiroir",IF(COUNTIF(Liste!$I$6:$I$11,F24)&gt;0,"PDU Coffret",""))</f>
        <v/>
      </c>
      <c r="P24" s="262"/>
      <c r="Q24" s="262"/>
      <c r="R24" s="262"/>
      <c r="S24" s="262"/>
      <c r="T24" s="262"/>
      <c r="U24" s="262"/>
      <c r="V24" s="262"/>
      <c r="W24" s="262"/>
      <c r="X24" s="262"/>
      <c r="Y24" s="262"/>
      <c r="Z24" s="262"/>
      <c r="AA24" s="262"/>
      <c r="AB24" s="262"/>
      <c r="AC24" s="262"/>
      <c r="AD24" s="262"/>
      <c r="AE24" s="262"/>
      <c r="AF24" s="260"/>
      <c r="AG24" s="261"/>
      <c r="AH24" s="262"/>
      <c r="AI24" s="263"/>
      <c r="AJ24" s="238"/>
      <c r="AK24" s="238"/>
      <c r="AL24" s="238"/>
      <c r="AM24" s="281"/>
      <c r="AN24" s="279" t="str">
        <f t="shared" si="0"/>
        <v/>
      </c>
      <c r="AO24" s="281"/>
      <c r="AP24" s="279" t="str">
        <f t="shared" si="1"/>
        <v/>
      </c>
      <c r="AQ24" s="238"/>
      <c r="AR24" s="109">
        <f>IF(COUNTA(D24)&gt;0,IF(D24="Non",0,VLOOKUP(D24,'HEB Loc.tech.NRO'!$E$47:$N$48,9,FALSE)),0)+IF(COUNTA(F24)&gt;0,VLOOKUP(F24,'HEB Loc.tech.NRO'!$E$37:$N$45,9,FALSE),0)+IF(COUNTA(I24)&gt;0,IF(I24="Baie ETSI",VLOOKUP(I24,'HEB Loc.tech.NRO'!$E$66:$N$66,9,FALSE),0),0)+IF(Q24="Création d'une voie",VLOOKUP(Q24,'HEB Loc.tech.NRO'!$E$59:$N$59,9,FALSE),0)+IF(V24="Création d'une voie",VLOOKUP(V24,'HEB Loc.tech.NRO'!$E$59:$N$59,9,FALSE),0)+IF(AA24="Création d'une voie",VLOOKUP(AA24,'HEB Loc.tech.NRO'!$E$59:$N$59,9,FALSE),0)+IF(COUNTA(AF24)&gt;0,Liste!$S$3,0)+IF(COUNTA(AH24)&gt;0,Liste!$S$3,0)+IF(COUNTA(AJ24)&gt;0,VLOOKUP($AJ$12,'HEB Loc.tech.NRO'!$E$62:$N$63,9,FALSE)*AJ24,0)+IF(COUNTA(AL24)&gt;0,VLOOKUP($AL$12,'HEB Loc.tech.NRO'!$E$62:$N$63,9,FALSE)*AL24,0)</f>
        <v>0</v>
      </c>
      <c r="AS24" s="110">
        <f>IF(COUNTA(D24)&gt;0,IF(D24="Non",0,VLOOKUP(D24,'HEB Loc.tech.NRO'!$E$47:$P$48,11,FALSE)),0)+IF(COUNTA(F24)&gt;0,VLOOKUP(F24,'HEB Loc.tech.NRO'!$E$37:$P$45,11,FALSE),0)+IF(COUNTA(S24)&gt;0,VLOOKUP(S24,'HEB Loc.tech.NRO'!$E$50:$P$57,11,FALSE),0)+IF(COUNTA(X24)&gt;0,VLOOKUP(X24,'HEB Loc.tech.NRO'!$E$50:$P$57,11,FALSE),0)+IF(COUNTA(AC24)&gt;0,VLOOKUP(AC24,'HEB Loc.tech.NRO'!$E$50:$P$57,11,FALSE),0)</f>
        <v>0</v>
      </c>
    </row>
    <row r="25" spans="1:45" ht="24.9" customHeight="1">
      <c r="A25" s="90">
        <v>13</v>
      </c>
      <c r="B25" s="238">
        <f>Adresses!B24</f>
        <v>0</v>
      </c>
      <c r="C25" s="238"/>
      <c r="D25" s="260"/>
      <c r="E25" s="261"/>
      <c r="F25" s="260"/>
      <c r="G25" s="261"/>
      <c r="H25" s="261"/>
      <c r="I25" s="262"/>
      <c r="J25" s="263"/>
      <c r="K25" s="260"/>
      <c r="L25" s="261"/>
      <c r="M25" s="262"/>
      <c r="N25" s="263"/>
      <c r="O25" s="282" t="str">
        <f>IF(COUNTIF(Liste!$I$3:$I$5,F25)&gt;0,"PDU Tiroir",IF(COUNTIF(Liste!$I$6:$I$11,F25)&gt;0,"PDU Coffret",""))</f>
        <v/>
      </c>
      <c r="P25" s="262"/>
      <c r="Q25" s="262"/>
      <c r="R25" s="262"/>
      <c r="S25" s="262"/>
      <c r="T25" s="262"/>
      <c r="U25" s="262"/>
      <c r="V25" s="262"/>
      <c r="W25" s="262"/>
      <c r="X25" s="262"/>
      <c r="Y25" s="262"/>
      <c r="Z25" s="262"/>
      <c r="AA25" s="262"/>
      <c r="AB25" s="262"/>
      <c r="AC25" s="262"/>
      <c r="AD25" s="262"/>
      <c r="AE25" s="262"/>
      <c r="AF25" s="260"/>
      <c r="AG25" s="261"/>
      <c r="AH25" s="262"/>
      <c r="AI25" s="263"/>
      <c r="AJ25" s="238"/>
      <c r="AK25" s="238"/>
      <c r="AL25" s="238"/>
      <c r="AM25" s="281"/>
      <c r="AN25" s="279" t="str">
        <f t="shared" si="0"/>
        <v/>
      </c>
      <c r="AO25" s="281"/>
      <c r="AP25" s="279" t="str">
        <f t="shared" si="1"/>
        <v/>
      </c>
      <c r="AQ25" s="238"/>
      <c r="AR25" s="109">
        <f>IF(COUNTA(D25)&gt;0,IF(D25="Non",0,VLOOKUP(D25,'HEB Loc.tech.NRO'!$E$47:$N$48,9,FALSE)),0)+IF(COUNTA(F25)&gt;0,VLOOKUP(F25,'HEB Loc.tech.NRO'!$E$37:$N$45,9,FALSE),0)+IF(COUNTA(I25)&gt;0,IF(I25="Baie ETSI",VLOOKUP(I25,'HEB Loc.tech.NRO'!$E$66:$N$66,9,FALSE),0),0)+IF(Q25="Création d'une voie",VLOOKUP(Q25,'HEB Loc.tech.NRO'!$E$59:$N$59,9,FALSE),0)+IF(V25="Création d'une voie",VLOOKUP(V25,'HEB Loc.tech.NRO'!$E$59:$N$59,9,FALSE),0)+IF(AA25="Création d'une voie",VLOOKUP(AA25,'HEB Loc.tech.NRO'!$E$59:$N$59,9,FALSE),0)+IF(COUNTA(AF25)&gt;0,Liste!$S$3,0)+IF(COUNTA(AH25)&gt;0,Liste!$S$3,0)+IF(COUNTA(AJ25)&gt;0,VLOOKUP($AJ$12,'HEB Loc.tech.NRO'!$E$62:$N$63,9,FALSE)*AJ25,0)+IF(COUNTA(AL25)&gt;0,VLOOKUP($AL$12,'HEB Loc.tech.NRO'!$E$62:$N$63,9,FALSE)*AL25,0)</f>
        <v>0</v>
      </c>
      <c r="AS25" s="110">
        <f>IF(COUNTA(D25)&gt;0,IF(D25="Non",0,VLOOKUP(D25,'HEB Loc.tech.NRO'!$E$47:$P$48,11,FALSE)),0)+IF(COUNTA(F25)&gt;0,VLOOKUP(F25,'HEB Loc.tech.NRO'!$E$37:$P$45,11,FALSE),0)+IF(COUNTA(S25)&gt;0,VLOOKUP(S25,'HEB Loc.tech.NRO'!$E$50:$P$57,11,FALSE),0)+IF(COUNTA(X25)&gt;0,VLOOKUP(X25,'HEB Loc.tech.NRO'!$E$50:$P$57,11,FALSE),0)+IF(COUNTA(AC25)&gt;0,VLOOKUP(AC25,'HEB Loc.tech.NRO'!$E$50:$P$57,11,FALSE),0)</f>
        <v>0</v>
      </c>
    </row>
    <row r="26" spans="1:45" ht="24.9" customHeight="1">
      <c r="A26" s="90">
        <v>14</v>
      </c>
      <c r="B26" s="238">
        <f>Adresses!B25</f>
        <v>0</v>
      </c>
      <c r="C26" s="238"/>
      <c r="D26" s="260"/>
      <c r="E26" s="261"/>
      <c r="F26" s="260"/>
      <c r="G26" s="261"/>
      <c r="H26" s="261"/>
      <c r="I26" s="262"/>
      <c r="J26" s="263"/>
      <c r="K26" s="260"/>
      <c r="L26" s="261"/>
      <c r="M26" s="262"/>
      <c r="N26" s="263"/>
      <c r="O26" s="282" t="str">
        <f>IF(COUNTIF(Liste!$I$3:$I$5,F26)&gt;0,"PDU Tiroir",IF(COUNTIF(Liste!$I$6:$I$11,F26)&gt;0,"PDU Coffret",""))</f>
        <v/>
      </c>
      <c r="P26" s="262"/>
      <c r="Q26" s="262"/>
      <c r="R26" s="262"/>
      <c r="S26" s="262"/>
      <c r="T26" s="262"/>
      <c r="U26" s="262"/>
      <c r="V26" s="262"/>
      <c r="W26" s="262"/>
      <c r="X26" s="262"/>
      <c r="Y26" s="262"/>
      <c r="Z26" s="262"/>
      <c r="AA26" s="262"/>
      <c r="AB26" s="262"/>
      <c r="AC26" s="262"/>
      <c r="AD26" s="262"/>
      <c r="AE26" s="262"/>
      <c r="AF26" s="260"/>
      <c r="AG26" s="261"/>
      <c r="AH26" s="262"/>
      <c r="AI26" s="263"/>
      <c r="AJ26" s="238"/>
      <c r="AK26" s="238"/>
      <c r="AL26" s="238"/>
      <c r="AM26" s="281"/>
      <c r="AN26" s="279" t="str">
        <f t="shared" si="0"/>
        <v/>
      </c>
      <c r="AO26" s="281"/>
      <c r="AP26" s="279" t="str">
        <f t="shared" si="1"/>
        <v/>
      </c>
      <c r="AQ26" s="238"/>
      <c r="AR26" s="109">
        <f>IF(COUNTA(D26)&gt;0,IF(D26="Non",0,VLOOKUP(D26,'HEB Loc.tech.NRO'!$E$47:$N$48,9,FALSE)),0)+IF(COUNTA(F26)&gt;0,VLOOKUP(F26,'HEB Loc.tech.NRO'!$E$37:$N$45,9,FALSE),0)+IF(COUNTA(I26)&gt;0,IF(I26="Baie ETSI",VLOOKUP(I26,'HEB Loc.tech.NRO'!$E$66:$N$66,9,FALSE),0),0)+IF(Q26="Création d'une voie",VLOOKUP(Q26,'HEB Loc.tech.NRO'!$E$59:$N$59,9,FALSE),0)+IF(V26="Création d'une voie",VLOOKUP(V26,'HEB Loc.tech.NRO'!$E$59:$N$59,9,FALSE),0)+IF(AA26="Création d'une voie",VLOOKUP(AA26,'HEB Loc.tech.NRO'!$E$59:$N$59,9,FALSE),0)+IF(COUNTA(AF26)&gt;0,Liste!$S$3,0)+IF(COUNTA(AH26)&gt;0,Liste!$S$3,0)+IF(COUNTA(AJ26)&gt;0,VLOOKUP($AJ$12,'HEB Loc.tech.NRO'!$E$62:$N$63,9,FALSE)*AJ26,0)+IF(COUNTA(AL26)&gt;0,VLOOKUP($AL$12,'HEB Loc.tech.NRO'!$E$62:$N$63,9,FALSE)*AL26,0)</f>
        <v>0</v>
      </c>
      <c r="AS26" s="110">
        <f>IF(COUNTA(D26)&gt;0,IF(D26="Non",0,VLOOKUP(D26,'HEB Loc.tech.NRO'!$E$47:$P$48,11,FALSE)),0)+IF(COUNTA(F26)&gt;0,VLOOKUP(F26,'HEB Loc.tech.NRO'!$E$37:$P$45,11,FALSE),0)+IF(COUNTA(S26)&gt;0,VLOOKUP(S26,'HEB Loc.tech.NRO'!$E$50:$P$57,11,FALSE),0)+IF(COUNTA(X26)&gt;0,VLOOKUP(X26,'HEB Loc.tech.NRO'!$E$50:$P$57,11,FALSE),0)+IF(COUNTA(AC26)&gt;0,VLOOKUP(AC26,'HEB Loc.tech.NRO'!$E$50:$P$57,11,FALSE),0)</f>
        <v>0</v>
      </c>
    </row>
    <row r="27" spans="1:45" ht="24.9" customHeight="1">
      <c r="A27" s="90">
        <v>15</v>
      </c>
      <c r="B27" s="238">
        <f>Adresses!B26</f>
        <v>0</v>
      </c>
      <c r="C27" s="238"/>
      <c r="D27" s="260"/>
      <c r="E27" s="261"/>
      <c r="F27" s="260"/>
      <c r="G27" s="261"/>
      <c r="H27" s="261"/>
      <c r="I27" s="262"/>
      <c r="J27" s="263"/>
      <c r="K27" s="260"/>
      <c r="L27" s="261"/>
      <c r="M27" s="262"/>
      <c r="N27" s="263"/>
      <c r="O27" s="282" t="str">
        <f>IF(COUNTIF(Liste!$I$3:$I$5,F27)&gt;0,"PDU Tiroir",IF(COUNTIF(Liste!$I$6:$I$11,F27)&gt;0,"PDU Coffret",""))</f>
        <v/>
      </c>
      <c r="P27" s="262"/>
      <c r="Q27" s="262"/>
      <c r="R27" s="262"/>
      <c r="S27" s="262"/>
      <c r="T27" s="262"/>
      <c r="U27" s="262"/>
      <c r="V27" s="262"/>
      <c r="W27" s="262"/>
      <c r="X27" s="262"/>
      <c r="Y27" s="262"/>
      <c r="Z27" s="262"/>
      <c r="AA27" s="262"/>
      <c r="AB27" s="262"/>
      <c r="AC27" s="262"/>
      <c r="AD27" s="262"/>
      <c r="AE27" s="262"/>
      <c r="AF27" s="260"/>
      <c r="AG27" s="261"/>
      <c r="AH27" s="262"/>
      <c r="AI27" s="263"/>
      <c r="AJ27" s="238"/>
      <c r="AK27" s="238"/>
      <c r="AL27" s="238"/>
      <c r="AM27" s="281"/>
      <c r="AN27" s="279" t="str">
        <f t="shared" si="0"/>
        <v/>
      </c>
      <c r="AO27" s="281"/>
      <c r="AP27" s="279" t="str">
        <f t="shared" si="1"/>
        <v/>
      </c>
      <c r="AQ27" s="238"/>
      <c r="AR27" s="109">
        <f>IF(COUNTA(D27)&gt;0,IF(D27="Non",0,VLOOKUP(D27,'HEB Loc.tech.NRO'!$E$47:$N$48,9,FALSE)),0)+IF(COUNTA(F27)&gt;0,VLOOKUP(F27,'HEB Loc.tech.NRO'!$E$37:$N$45,9,FALSE),0)+IF(COUNTA(I27)&gt;0,IF(I27="Baie ETSI",VLOOKUP(I27,'HEB Loc.tech.NRO'!$E$66:$N$66,9,FALSE),0),0)+IF(Q27="Création d'une voie",VLOOKUP(Q27,'HEB Loc.tech.NRO'!$E$59:$N$59,9,FALSE),0)+IF(V27="Création d'une voie",VLOOKUP(V27,'HEB Loc.tech.NRO'!$E$59:$N$59,9,FALSE),0)+IF(AA27="Création d'une voie",VLOOKUP(AA27,'HEB Loc.tech.NRO'!$E$59:$N$59,9,FALSE),0)+IF(COUNTA(AF27)&gt;0,Liste!$S$3,0)+IF(COUNTA(AH27)&gt;0,Liste!$S$3,0)+IF(COUNTA(AJ27)&gt;0,VLOOKUP($AJ$12,'HEB Loc.tech.NRO'!$E$62:$N$63,9,FALSE)*AJ27,0)+IF(COUNTA(AL27)&gt;0,VLOOKUP($AL$12,'HEB Loc.tech.NRO'!$E$62:$N$63,9,FALSE)*AL27,0)</f>
        <v>0</v>
      </c>
      <c r="AS27" s="110">
        <f>IF(COUNTA(D27)&gt;0,IF(D27="Non",0,VLOOKUP(D27,'HEB Loc.tech.NRO'!$E$47:$P$48,11,FALSE)),0)+IF(COUNTA(F27)&gt;0,VLOOKUP(F27,'HEB Loc.tech.NRO'!$E$37:$P$45,11,FALSE),0)+IF(COUNTA(S27)&gt;0,VLOOKUP(S27,'HEB Loc.tech.NRO'!$E$50:$P$57,11,FALSE),0)+IF(COUNTA(X27)&gt;0,VLOOKUP(X27,'HEB Loc.tech.NRO'!$E$50:$P$57,11,FALSE),0)+IF(COUNTA(AC27)&gt;0,VLOOKUP(AC27,'HEB Loc.tech.NRO'!$E$50:$P$57,11,FALSE),0)</f>
        <v>0</v>
      </c>
    </row>
    <row r="28" spans="1:45" ht="24.9" customHeight="1">
      <c r="A28" s="90">
        <v>16</v>
      </c>
      <c r="B28" s="238">
        <f>Adresses!B27</f>
        <v>0</v>
      </c>
      <c r="C28" s="238"/>
      <c r="D28" s="260"/>
      <c r="E28" s="261"/>
      <c r="F28" s="260"/>
      <c r="G28" s="261"/>
      <c r="H28" s="261"/>
      <c r="I28" s="262"/>
      <c r="J28" s="263"/>
      <c r="K28" s="260"/>
      <c r="L28" s="261"/>
      <c r="M28" s="262"/>
      <c r="N28" s="263"/>
      <c r="O28" s="282" t="str">
        <f>IF(COUNTIF(Liste!$I$3:$I$5,F28)&gt;0,"PDU Tiroir",IF(COUNTIF(Liste!$I$6:$I$11,F28)&gt;0,"PDU Coffret",""))</f>
        <v/>
      </c>
      <c r="P28" s="262"/>
      <c r="Q28" s="262"/>
      <c r="R28" s="262"/>
      <c r="S28" s="262"/>
      <c r="T28" s="262"/>
      <c r="U28" s="262"/>
      <c r="V28" s="262"/>
      <c r="W28" s="262"/>
      <c r="X28" s="262"/>
      <c r="Y28" s="262"/>
      <c r="Z28" s="262"/>
      <c r="AA28" s="262"/>
      <c r="AB28" s="262"/>
      <c r="AC28" s="262"/>
      <c r="AD28" s="262"/>
      <c r="AE28" s="262"/>
      <c r="AF28" s="260"/>
      <c r="AG28" s="261"/>
      <c r="AH28" s="262"/>
      <c r="AI28" s="263"/>
      <c r="AJ28" s="238"/>
      <c r="AK28" s="238"/>
      <c r="AL28" s="238"/>
      <c r="AM28" s="281"/>
      <c r="AN28" s="279" t="str">
        <f t="shared" si="0"/>
        <v/>
      </c>
      <c r="AO28" s="281"/>
      <c r="AP28" s="279" t="str">
        <f t="shared" si="1"/>
        <v/>
      </c>
      <c r="AQ28" s="238"/>
      <c r="AR28" s="109">
        <f>IF(COUNTA(D28)&gt;0,IF(D28="Non",0,VLOOKUP(D28,'HEB Loc.tech.NRO'!$E$47:$N$48,9,FALSE)),0)+IF(COUNTA(F28)&gt;0,VLOOKUP(F28,'HEB Loc.tech.NRO'!$E$37:$N$45,9,FALSE),0)+IF(COUNTA(I28)&gt;0,IF(I28="Baie ETSI",VLOOKUP(I28,'HEB Loc.tech.NRO'!$E$66:$N$66,9,FALSE),0),0)+IF(Q28="Création d'une voie",VLOOKUP(Q28,'HEB Loc.tech.NRO'!$E$59:$N$59,9,FALSE),0)+IF(V28="Création d'une voie",VLOOKUP(V28,'HEB Loc.tech.NRO'!$E$59:$N$59,9,FALSE),0)+IF(AA28="Création d'une voie",VLOOKUP(AA28,'HEB Loc.tech.NRO'!$E$59:$N$59,9,FALSE),0)+IF(COUNTA(AF28)&gt;0,Liste!$S$3,0)+IF(COUNTA(AH28)&gt;0,Liste!$S$3,0)+IF(COUNTA(AJ28)&gt;0,VLOOKUP($AJ$12,'HEB Loc.tech.NRO'!$E$62:$N$63,9,FALSE)*AJ28,0)+IF(COUNTA(AL28)&gt;0,VLOOKUP($AL$12,'HEB Loc.tech.NRO'!$E$62:$N$63,9,FALSE)*AL28,0)</f>
        <v>0</v>
      </c>
      <c r="AS28" s="110">
        <f>IF(COUNTA(D28)&gt;0,IF(D28="Non",0,VLOOKUP(D28,'HEB Loc.tech.NRO'!$E$47:$P$48,11,FALSE)),0)+IF(COUNTA(F28)&gt;0,VLOOKUP(F28,'HEB Loc.tech.NRO'!$E$37:$P$45,11,FALSE),0)+IF(COUNTA(S28)&gt;0,VLOOKUP(S28,'HEB Loc.tech.NRO'!$E$50:$P$57,11,FALSE),0)+IF(COUNTA(X28)&gt;0,VLOOKUP(X28,'HEB Loc.tech.NRO'!$E$50:$P$57,11,FALSE),0)+IF(COUNTA(AC28)&gt;0,VLOOKUP(AC28,'HEB Loc.tech.NRO'!$E$50:$P$57,11,FALSE),0)</f>
        <v>0</v>
      </c>
    </row>
    <row r="29" spans="1:45" ht="24.9" customHeight="1">
      <c r="A29" s="90">
        <v>17</v>
      </c>
      <c r="B29" s="238">
        <f>Adresses!B28</f>
        <v>0</v>
      </c>
      <c r="C29" s="238"/>
      <c r="D29" s="260"/>
      <c r="E29" s="261"/>
      <c r="F29" s="260"/>
      <c r="G29" s="261"/>
      <c r="H29" s="261"/>
      <c r="I29" s="262"/>
      <c r="J29" s="263"/>
      <c r="K29" s="260"/>
      <c r="L29" s="261"/>
      <c r="M29" s="262"/>
      <c r="N29" s="263"/>
      <c r="O29" s="282" t="str">
        <f>IF(COUNTIF(Liste!$I$3:$I$5,F29)&gt;0,"PDU Tiroir",IF(COUNTIF(Liste!$I$6:$I$11,F29)&gt;0,"PDU Coffret",""))</f>
        <v/>
      </c>
      <c r="P29" s="262"/>
      <c r="Q29" s="262"/>
      <c r="R29" s="262"/>
      <c r="S29" s="262"/>
      <c r="T29" s="262"/>
      <c r="U29" s="262"/>
      <c r="V29" s="262"/>
      <c r="W29" s="262"/>
      <c r="X29" s="262"/>
      <c r="Y29" s="262"/>
      <c r="Z29" s="262"/>
      <c r="AA29" s="262"/>
      <c r="AB29" s="262"/>
      <c r="AC29" s="262"/>
      <c r="AD29" s="262"/>
      <c r="AE29" s="262"/>
      <c r="AF29" s="260"/>
      <c r="AG29" s="261"/>
      <c r="AH29" s="262"/>
      <c r="AI29" s="263"/>
      <c r="AJ29" s="238"/>
      <c r="AK29" s="238"/>
      <c r="AL29" s="238"/>
      <c r="AM29" s="281"/>
      <c r="AN29" s="279" t="str">
        <f t="shared" si="0"/>
        <v/>
      </c>
      <c r="AO29" s="281"/>
      <c r="AP29" s="279" t="str">
        <f t="shared" si="1"/>
        <v/>
      </c>
      <c r="AQ29" s="238"/>
      <c r="AR29" s="109">
        <f>IF(COUNTA(D29)&gt;0,IF(D29="Non",0,VLOOKUP(D29,'HEB Loc.tech.NRO'!$E$47:$N$48,9,FALSE)),0)+IF(COUNTA(F29)&gt;0,VLOOKUP(F29,'HEB Loc.tech.NRO'!$E$37:$N$45,9,FALSE),0)+IF(COUNTA(I29)&gt;0,IF(I29="Baie ETSI",VLOOKUP(I29,'HEB Loc.tech.NRO'!$E$66:$N$66,9,FALSE),0),0)+IF(Q29="Création d'une voie",VLOOKUP(Q29,'HEB Loc.tech.NRO'!$E$59:$N$59,9,FALSE),0)+IF(V29="Création d'une voie",VLOOKUP(V29,'HEB Loc.tech.NRO'!$E$59:$N$59,9,FALSE),0)+IF(AA29="Création d'une voie",VLOOKUP(AA29,'HEB Loc.tech.NRO'!$E$59:$N$59,9,FALSE),0)+IF(COUNTA(AF29)&gt;0,Liste!$S$3,0)+IF(COUNTA(AH29)&gt;0,Liste!$S$3,0)+IF(COUNTA(AJ29)&gt;0,VLOOKUP($AJ$12,'HEB Loc.tech.NRO'!$E$62:$N$63,9,FALSE)*AJ29,0)+IF(COUNTA(AL29)&gt;0,VLOOKUP($AL$12,'HEB Loc.tech.NRO'!$E$62:$N$63,9,FALSE)*AL29,0)</f>
        <v>0</v>
      </c>
      <c r="AS29" s="110">
        <f>IF(COUNTA(D29)&gt;0,IF(D29="Non",0,VLOOKUP(D29,'HEB Loc.tech.NRO'!$E$47:$P$48,11,FALSE)),0)+IF(COUNTA(F29)&gt;0,VLOOKUP(F29,'HEB Loc.tech.NRO'!$E$37:$P$45,11,FALSE),0)+IF(COUNTA(S29)&gt;0,VLOOKUP(S29,'HEB Loc.tech.NRO'!$E$50:$P$57,11,FALSE),0)+IF(COUNTA(X29)&gt;0,VLOOKUP(X29,'HEB Loc.tech.NRO'!$E$50:$P$57,11,FALSE),0)+IF(COUNTA(AC29)&gt;0,VLOOKUP(AC29,'HEB Loc.tech.NRO'!$E$50:$P$57,11,FALSE),0)</f>
        <v>0</v>
      </c>
    </row>
    <row r="30" spans="1:45" ht="24.9" customHeight="1">
      <c r="A30" s="90">
        <v>18</v>
      </c>
      <c r="B30" s="238">
        <f>Adresses!B29</f>
        <v>0</v>
      </c>
      <c r="C30" s="238"/>
      <c r="D30" s="260"/>
      <c r="E30" s="261"/>
      <c r="F30" s="260"/>
      <c r="G30" s="261"/>
      <c r="H30" s="261"/>
      <c r="I30" s="262"/>
      <c r="J30" s="263"/>
      <c r="K30" s="260"/>
      <c r="L30" s="261"/>
      <c r="M30" s="262"/>
      <c r="N30" s="263"/>
      <c r="O30" s="282" t="str">
        <f>IF(COUNTIF(Liste!$I$3:$I$5,F30)&gt;0,"PDU Tiroir",IF(COUNTIF(Liste!$I$6:$I$11,F30)&gt;0,"PDU Coffret",""))</f>
        <v/>
      </c>
      <c r="P30" s="262"/>
      <c r="Q30" s="262"/>
      <c r="R30" s="262"/>
      <c r="S30" s="262"/>
      <c r="T30" s="262"/>
      <c r="U30" s="262"/>
      <c r="V30" s="262"/>
      <c r="W30" s="262"/>
      <c r="X30" s="262"/>
      <c r="Y30" s="262"/>
      <c r="Z30" s="262"/>
      <c r="AA30" s="262"/>
      <c r="AB30" s="262"/>
      <c r="AC30" s="262"/>
      <c r="AD30" s="262"/>
      <c r="AE30" s="262"/>
      <c r="AF30" s="260"/>
      <c r="AG30" s="261"/>
      <c r="AH30" s="262"/>
      <c r="AI30" s="263"/>
      <c r="AJ30" s="238"/>
      <c r="AK30" s="238"/>
      <c r="AL30" s="238"/>
      <c r="AM30" s="281"/>
      <c r="AN30" s="279" t="str">
        <f t="shared" si="0"/>
        <v/>
      </c>
      <c r="AO30" s="281"/>
      <c r="AP30" s="279" t="str">
        <f t="shared" si="1"/>
        <v/>
      </c>
      <c r="AQ30" s="238"/>
      <c r="AR30" s="109">
        <f>IF(COUNTA(D30)&gt;0,IF(D30="Non",0,VLOOKUP(D30,'HEB Loc.tech.NRO'!$E$47:$N$48,9,FALSE)),0)+IF(COUNTA(F30)&gt;0,VLOOKUP(F30,'HEB Loc.tech.NRO'!$E$37:$N$45,9,FALSE),0)+IF(COUNTA(I30)&gt;0,IF(I30="Baie ETSI",VLOOKUP(I30,'HEB Loc.tech.NRO'!$E$66:$N$66,9,FALSE),0),0)+IF(Q30="Création d'une voie",VLOOKUP(Q30,'HEB Loc.tech.NRO'!$E$59:$N$59,9,FALSE),0)+IF(V30="Création d'une voie",VLOOKUP(V30,'HEB Loc.tech.NRO'!$E$59:$N$59,9,FALSE),0)+IF(AA30="Création d'une voie",VLOOKUP(AA30,'HEB Loc.tech.NRO'!$E$59:$N$59,9,FALSE),0)+IF(COUNTA(AF30)&gt;0,Liste!$S$3,0)+IF(COUNTA(AH30)&gt;0,Liste!$S$3,0)+IF(COUNTA(AJ30)&gt;0,VLOOKUP($AJ$12,'HEB Loc.tech.NRO'!$E$62:$N$63,9,FALSE)*AJ30,0)+IF(COUNTA(AL30)&gt;0,VLOOKUP($AL$12,'HEB Loc.tech.NRO'!$E$62:$N$63,9,FALSE)*AL30,0)</f>
        <v>0</v>
      </c>
      <c r="AS30" s="110">
        <f>IF(COUNTA(D30)&gt;0,IF(D30="Non",0,VLOOKUP(D30,'HEB Loc.tech.NRO'!$E$47:$P$48,11,FALSE)),0)+IF(COUNTA(F30)&gt;0,VLOOKUP(F30,'HEB Loc.tech.NRO'!$E$37:$P$45,11,FALSE),0)+IF(COUNTA(S30)&gt;0,VLOOKUP(S30,'HEB Loc.tech.NRO'!$E$50:$P$57,11,FALSE),0)+IF(COUNTA(X30)&gt;0,VLOOKUP(X30,'HEB Loc.tech.NRO'!$E$50:$P$57,11,FALSE),0)+IF(COUNTA(AC30)&gt;0,VLOOKUP(AC30,'HEB Loc.tech.NRO'!$E$50:$P$57,11,FALSE),0)</f>
        <v>0</v>
      </c>
    </row>
    <row r="31" spans="1:45" ht="24.9" customHeight="1">
      <c r="A31" s="90">
        <v>19</v>
      </c>
      <c r="B31" s="238">
        <f>Adresses!B30</f>
        <v>0</v>
      </c>
      <c r="C31" s="238"/>
      <c r="D31" s="260"/>
      <c r="E31" s="261"/>
      <c r="F31" s="260"/>
      <c r="G31" s="261"/>
      <c r="H31" s="261"/>
      <c r="I31" s="262"/>
      <c r="J31" s="263"/>
      <c r="K31" s="260"/>
      <c r="L31" s="261"/>
      <c r="M31" s="262"/>
      <c r="N31" s="263"/>
      <c r="O31" s="282" t="str">
        <f>IF(COUNTIF(Liste!$I$3:$I$5,F31)&gt;0,"PDU Tiroir",IF(COUNTIF(Liste!$I$6:$I$11,F31)&gt;0,"PDU Coffret",""))</f>
        <v/>
      </c>
      <c r="P31" s="262"/>
      <c r="Q31" s="262"/>
      <c r="R31" s="262"/>
      <c r="S31" s="262"/>
      <c r="T31" s="262"/>
      <c r="U31" s="262"/>
      <c r="V31" s="262"/>
      <c r="W31" s="262"/>
      <c r="X31" s="262"/>
      <c r="Y31" s="262"/>
      <c r="Z31" s="262"/>
      <c r="AA31" s="262"/>
      <c r="AB31" s="262"/>
      <c r="AC31" s="262"/>
      <c r="AD31" s="262"/>
      <c r="AE31" s="262"/>
      <c r="AF31" s="260"/>
      <c r="AG31" s="261"/>
      <c r="AH31" s="262"/>
      <c r="AI31" s="263"/>
      <c r="AJ31" s="238"/>
      <c r="AK31" s="238"/>
      <c r="AL31" s="238"/>
      <c r="AM31" s="281"/>
      <c r="AN31" s="279" t="str">
        <f t="shared" si="0"/>
        <v/>
      </c>
      <c r="AO31" s="281"/>
      <c r="AP31" s="279" t="str">
        <f t="shared" si="1"/>
        <v/>
      </c>
      <c r="AQ31" s="238"/>
      <c r="AR31" s="109">
        <f>IF(COUNTA(D31)&gt;0,IF(D31="Non",0,VLOOKUP(D31,'HEB Loc.tech.NRO'!$E$47:$N$48,9,FALSE)),0)+IF(COUNTA(F31)&gt;0,VLOOKUP(F31,'HEB Loc.tech.NRO'!$E$37:$N$45,9,FALSE),0)+IF(COUNTA(I31)&gt;0,IF(I31="Baie ETSI",VLOOKUP(I31,'HEB Loc.tech.NRO'!$E$66:$N$66,9,FALSE),0),0)+IF(Q31="Création d'une voie",VLOOKUP(Q31,'HEB Loc.tech.NRO'!$E$59:$N$59,9,FALSE),0)+IF(V31="Création d'une voie",VLOOKUP(V31,'HEB Loc.tech.NRO'!$E$59:$N$59,9,FALSE),0)+IF(AA31="Création d'une voie",VLOOKUP(AA31,'HEB Loc.tech.NRO'!$E$59:$N$59,9,FALSE),0)+IF(COUNTA(AF31)&gt;0,Liste!$S$3,0)+IF(COUNTA(AH31)&gt;0,Liste!$S$3,0)+IF(COUNTA(AJ31)&gt;0,VLOOKUP($AJ$12,'HEB Loc.tech.NRO'!$E$62:$N$63,9,FALSE)*AJ31,0)+IF(COUNTA(AL31)&gt;0,VLOOKUP($AL$12,'HEB Loc.tech.NRO'!$E$62:$N$63,9,FALSE)*AL31,0)</f>
        <v>0</v>
      </c>
      <c r="AS31" s="110">
        <f>IF(COUNTA(D31)&gt;0,IF(D31="Non",0,VLOOKUP(D31,'HEB Loc.tech.NRO'!$E$47:$P$48,11,FALSE)),0)+IF(COUNTA(F31)&gt;0,VLOOKUP(F31,'HEB Loc.tech.NRO'!$E$37:$P$45,11,FALSE),0)+IF(COUNTA(S31)&gt;0,VLOOKUP(S31,'HEB Loc.tech.NRO'!$E$50:$P$57,11,FALSE),0)+IF(COUNTA(X31)&gt;0,VLOOKUP(X31,'HEB Loc.tech.NRO'!$E$50:$P$57,11,FALSE),0)+IF(COUNTA(AC31)&gt;0,VLOOKUP(AC31,'HEB Loc.tech.NRO'!$E$50:$P$57,11,FALSE),0)</f>
        <v>0</v>
      </c>
    </row>
    <row r="32" spans="1:45" ht="24.9" customHeight="1">
      <c r="A32" s="90">
        <v>20</v>
      </c>
      <c r="B32" s="238">
        <f>Adresses!B31</f>
        <v>0</v>
      </c>
      <c r="C32" s="238"/>
      <c r="D32" s="260"/>
      <c r="E32" s="261"/>
      <c r="F32" s="260"/>
      <c r="G32" s="261"/>
      <c r="H32" s="261"/>
      <c r="I32" s="262"/>
      <c r="J32" s="263"/>
      <c r="K32" s="260"/>
      <c r="L32" s="261"/>
      <c r="M32" s="262"/>
      <c r="N32" s="263"/>
      <c r="O32" s="282" t="str">
        <f>IF(COUNTIF(Liste!$I$3:$I$5,F32)&gt;0,"PDU Tiroir",IF(COUNTIF(Liste!$I$6:$I$11,F32)&gt;0,"PDU Coffret",""))</f>
        <v/>
      </c>
      <c r="P32" s="262"/>
      <c r="Q32" s="262"/>
      <c r="R32" s="262"/>
      <c r="S32" s="262"/>
      <c r="T32" s="262"/>
      <c r="U32" s="262"/>
      <c r="V32" s="262"/>
      <c r="W32" s="262"/>
      <c r="X32" s="262"/>
      <c r="Y32" s="262"/>
      <c r="Z32" s="262"/>
      <c r="AA32" s="262"/>
      <c r="AB32" s="262"/>
      <c r="AC32" s="262"/>
      <c r="AD32" s="262"/>
      <c r="AE32" s="262"/>
      <c r="AF32" s="260"/>
      <c r="AG32" s="261"/>
      <c r="AH32" s="262"/>
      <c r="AI32" s="263"/>
      <c r="AJ32" s="238"/>
      <c r="AK32" s="238"/>
      <c r="AL32" s="238"/>
      <c r="AM32" s="281"/>
      <c r="AN32" s="279" t="str">
        <f t="shared" si="0"/>
        <v/>
      </c>
      <c r="AO32" s="281"/>
      <c r="AP32" s="279" t="str">
        <f t="shared" si="1"/>
        <v/>
      </c>
      <c r="AQ32" s="238"/>
      <c r="AR32" s="109">
        <f>IF(COUNTA(D32)&gt;0,IF(D32="Non",0,VLOOKUP(D32,'HEB Loc.tech.NRO'!$E$47:$N$48,9,FALSE)),0)+IF(COUNTA(F32)&gt;0,VLOOKUP(F32,'HEB Loc.tech.NRO'!$E$37:$N$45,9,FALSE),0)+IF(COUNTA(I32)&gt;0,IF(I32="Baie ETSI",VLOOKUP(I32,'HEB Loc.tech.NRO'!$E$66:$N$66,9,FALSE),0),0)+IF(Q32="Création d'une voie",VLOOKUP(Q32,'HEB Loc.tech.NRO'!$E$59:$N$59,9,FALSE),0)+IF(V32="Création d'une voie",VLOOKUP(V32,'HEB Loc.tech.NRO'!$E$59:$N$59,9,FALSE),0)+IF(AA32="Création d'une voie",VLOOKUP(AA32,'HEB Loc.tech.NRO'!$E$59:$N$59,9,FALSE),0)+IF(COUNTA(AF32)&gt;0,Liste!$S$3,0)+IF(COUNTA(AH32)&gt;0,Liste!$S$3,0)+IF(COUNTA(AJ32)&gt;0,VLOOKUP($AJ$12,'HEB Loc.tech.NRO'!$E$62:$N$63,9,FALSE)*AJ32,0)+IF(COUNTA(AL32)&gt;0,VLOOKUP($AL$12,'HEB Loc.tech.NRO'!$E$62:$N$63,9,FALSE)*AL32,0)</f>
        <v>0</v>
      </c>
      <c r="AS32" s="110">
        <f>IF(COUNTA(D32)&gt;0,IF(D32="Non",0,VLOOKUP(D32,'HEB Loc.tech.NRO'!$E$47:$P$48,11,FALSE)),0)+IF(COUNTA(F32)&gt;0,VLOOKUP(F32,'HEB Loc.tech.NRO'!$E$37:$P$45,11,FALSE),0)+IF(COUNTA(S32)&gt;0,VLOOKUP(S32,'HEB Loc.tech.NRO'!$E$50:$P$57,11,FALSE),0)+IF(COUNTA(X32)&gt;0,VLOOKUP(X32,'HEB Loc.tech.NRO'!$E$50:$P$57,11,FALSE),0)+IF(COUNTA(AC32)&gt;0,VLOOKUP(AC32,'HEB Loc.tech.NRO'!$E$50:$P$57,11,FALSE),0)</f>
        <v>0</v>
      </c>
    </row>
    <row r="33" spans="1:45" ht="24.9" customHeight="1">
      <c r="A33" s="90">
        <v>21</v>
      </c>
      <c r="B33" s="238">
        <f>Adresses!B32</f>
        <v>0</v>
      </c>
      <c r="C33" s="238"/>
      <c r="D33" s="260"/>
      <c r="E33" s="261"/>
      <c r="F33" s="260"/>
      <c r="G33" s="261"/>
      <c r="H33" s="261"/>
      <c r="I33" s="262"/>
      <c r="J33" s="263"/>
      <c r="K33" s="260"/>
      <c r="L33" s="261"/>
      <c r="M33" s="262"/>
      <c r="N33" s="263"/>
      <c r="O33" s="282" t="str">
        <f>IF(COUNTIF(Liste!$I$3:$I$5,F33)&gt;0,"PDU Tiroir",IF(COUNTIF(Liste!$I$6:$I$11,F33)&gt;0,"PDU Coffret",""))</f>
        <v/>
      </c>
      <c r="P33" s="262"/>
      <c r="Q33" s="262"/>
      <c r="R33" s="262"/>
      <c r="S33" s="262"/>
      <c r="T33" s="262"/>
      <c r="U33" s="262"/>
      <c r="V33" s="262"/>
      <c r="W33" s="262"/>
      <c r="X33" s="262"/>
      <c r="Y33" s="262"/>
      <c r="Z33" s="262"/>
      <c r="AA33" s="262"/>
      <c r="AB33" s="262"/>
      <c r="AC33" s="262"/>
      <c r="AD33" s="262"/>
      <c r="AE33" s="262"/>
      <c r="AF33" s="260"/>
      <c r="AG33" s="261"/>
      <c r="AH33" s="262"/>
      <c r="AI33" s="263"/>
      <c r="AJ33" s="238"/>
      <c r="AK33" s="238"/>
      <c r="AL33" s="238"/>
      <c r="AM33" s="281"/>
      <c r="AN33" s="279" t="str">
        <f t="shared" si="0"/>
        <v/>
      </c>
      <c r="AO33" s="281"/>
      <c r="AP33" s="279" t="str">
        <f t="shared" si="1"/>
        <v/>
      </c>
      <c r="AQ33" s="238"/>
      <c r="AR33" s="109">
        <f>IF(COUNTA(D33)&gt;0,IF(D33="Non",0,VLOOKUP(D33,'HEB Loc.tech.NRO'!$E$47:$N$48,9,FALSE)),0)+IF(COUNTA(F33)&gt;0,VLOOKUP(F33,'HEB Loc.tech.NRO'!$E$37:$N$45,9,FALSE),0)+IF(COUNTA(I33)&gt;0,IF(I33="Baie ETSI",VLOOKUP(I33,'HEB Loc.tech.NRO'!$E$66:$N$66,9,FALSE),0),0)+IF(Q33="Création d'une voie",VLOOKUP(Q33,'HEB Loc.tech.NRO'!$E$59:$N$59,9,FALSE),0)+IF(V33="Création d'une voie",VLOOKUP(V33,'HEB Loc.tech.NRO'!$E$59:$N$59,9,FALSE),0)+IF(AA33="Création d'une voie",VLOOKUP(AA33,'HEB Loc.tech.NRO'!$E$59:$N$59,9,FALSE),0)+IF(COUNTA(AF33)&gt;0,Liste!$S$3,0)+IF(COUNTA(AH33)&gt;0,Liste!$S$3,0)+IF(COUNTA(AJ33)&gt;0,VLOOKUP($AJ$12,'HEB Loc.tech.NRO'!$E$62:$N$63,9,FALSE)*AJ33,0)+IF(COUNTA(AL33)&gt;0,VLOOKUP($AL$12,'HEB Loc.tech.NRO'!$E$62:$N$63,9,FALSE)*AL33,0)</f>
        <v>0</v>
      </c>
      <c r="AS33" s="110">
        <f>IF(COUNTA(D33)&gt;0,IF(D33="Non",0,VLOOKUP(D33,'HEB Loc.tech.NRO'!$E$47:$P$48,11,FALSE)),0)+IF(COUNTA(F33)&gt;0,VLOOKUP(F33,'HEB Loc.tech.NRO'!$E$37:$P$45,11,FALSE),0)+IF(COUNTA(S33)&gt;0,VLOOKUP(S33,'HEB Loc.tech.NRO'!$E$50:$P$57,11,FALSE),0)+IF(COUNTA(X33)&gt;0,VLOOKUP(X33,'HEB Loc.tech.NRO'!$E$50:$P$57,11,FALSE),0)+IF(COUNTA(AC33)&gt;0,VLOOKUP(AC33,'HEB Loc.tech.NRO'!$E$50:$P$57,11,FALSE),0)</f>
        <v>0</v>
      </c>
    </row>
    <row r="34" spans="1:45" ht="24.9" customHeight="1">
      <c r="A34" s="90">
        <v>22</v>
      </c>
      <c r="B34" s="238">
        <f>Adresses!B33</f>
        <v>0</v>
      </c>
      <c r="C34" s="238"/>
      <c r="D34" s="260"/>
      <c r="E34" s="261"/>
      <c r="F34" s="260"/>
      <c r="G34" s="261"/>
      <c r="H34" s="261"/>
      <c r="I34" s="262"/>
      <c r="J34" s="263"/>
      <c r="K34" s="260"/>
      <c r="L34" s="261"/>
      <c r="M34" s="262"/>
      <c r="N34" s="263"/>
      <c r="O34" s="282" t="str">
        <f>IF(COUNTIF(Liste!$I$3:$I$5,F34)&gt;0,"PDU Tiroir",IF(COUNTIF(Liste!$I$6:$I$11,F34)&gt;0,"PDU Coffret",""))</f>
        <v/>
      </c>
      <c r="P34" s="262"/>
      <c r="Q34" s="262"/>
      <c r="R34" s="262"/>
      <c r="S34" s="262"/>
      <c r="T34" s="262"/>
      <c r="U34" s="262"/>
      <c r="V34" s="262"/>
      <c r="W34" s="262"/>
      <c r="X34" s="262"/>
      <c r="Y34" s="262"/>
      <c r="Z34" s="262"/>
      <c r="AA34" s="262"/>
      <c r="AB34" s="262"/>
      <c r="AC34" s="262"/>
      <c r="AD34" s="262"/>
      <c r="AE34" s="262"/>
      <c r="AF34" s="260"/>
      <c r="AG34" s="261"/>
      <c r="AH34" s="262"/>
      <c r="AI34" s="263"/>
      <c r="AJ34" s="238"/>
      <c r="AK34" s="238"/>
      <c r="AL34" s="238"/>
      <c r="AM34" s="281"/>
      <c r="AN34" s="279" t="str">
        <f t="shared" si="0"/>
        <v/>
      </c>
      <c r="AO34" s="281"/>
      <c r="AP34" s="279" t="str">
        <f t="shared" si="1"/>
        <v/>
      </c>
      <c r="AQ34" s="238"/>
      <c r="AR34" s="109">
        <f>IF(COUNTA(D34)&gt;0,IF(D34="Non",0,VLOOKUP(D34,'HEB Loc.tech.NRO'!$E$47:$N$48,9,FALSE)),0)+IF(COUNTA(F34)&gt;0,VLOOKUP(F34,'HEB Loc.tech.NRO'!$E$37:$N$45,9,FALSE),0)+IF(COUNTA(I34)&gt;0,IF(I34="Baie ETSI",VLOOKUP(I34,'HEB Loc.tech.NRO'!$E$66:$N$66,9,FALSE),0),0)+IF(Q34="Création d'une voie",VLOOKUP(Q34,'HEB Loc.tech.NRO'!$E$59:$N$59,9,FALSE),0)+IF(V34="Création d'une voie",VLOOKUP(V34,'HEB Loc.tech.NRO'!$E$59:$N$59,9,FALSE),0)+IF(AA34="Création d'une voie",VLOOKUP(AA34,'HEB Loc.tech.NRO'!$E$59:$N$59,9,FALSE),0)+IF(COUNTA(AF34)&gt;0,Liste!$S$3,0)+IF(COUNTA(AH34)&gt;0,Liste!$S$3,0)+IF(COUNTA(AJ34)&gt;0,VLOOKUP($AJ$12,'HEB Loc.tech.NRO'!$E$62:$N$63,9,FALSE)*AJ34,0)+IF(COUNTA(AL34)&gt;0,VLOOKUP($AL$12,'HEB Loc.tech.NRO'!$E$62:$N$63,9,FALSE)*AL34,0)</f>
        <v>0</v>
      </c>
      <c r="AS34" s="110">
        <f>IF(COUNTA(D34)&gt;0,IF(D34="Non",0,VLOOKUP(D34,'HEB Loc.tech.NRO'!$E$47:$P$48,11,FALSE)),0)+IF(COUNTA(F34)&gt;0,VLOOKUP(F34,'HEB Loc.tech.NRO'!$E$37:$P$45,11,FALSE),0)+IF(COUNTA(S34)&gt;0,VLOOKUP(S34,'HEB Loc.tech.NRO'!$E$50:$P$57,11,FALSE),0)+IF(COUNTA(X34)&gt;0,VLOOKUP(X34,'HEB Loc.tech.NRO'!$E$50:$P$57,11,FALSE),0)+IF(COUNTA(AC34)&gt;0,VLOOKUP(AC34,'HEB Loc.tech.NRO'!$E$50:$P$57,11,FALSE),0)</f>
        <v>0</v>
      </c>
    </row>
    <row r="35" spans="1:45" ht="24.9" customHeight="1">
      <c r="A35" s="90">
        <v>23</v>
      </c>
      <c r="B35" s="238">
        <f>Adresses!B34</f>
        <v>0</v>
      </c>
      <c r="C35" s="238"/>
      <c r="D35" s="260"/>
      <c r="E35" s="261"/>
      <c r="F35" s="260"/>
      <c r="G35" s="261"/>
      <c r="H35" s="261"/>
      <c r="I35" s="262"/>
      <c r="J35" s="263"/>
      <c r="K35" s="260"/>
      <c r="L35" s="261"/>
      <c r="M35" s="262"/>
      <c r="N35" s="263"/>
      <c r="O35" s="282" t="str">
        <f>IF(COUNTIF(Liste!$I$3:$I$5,F35)&gt;0,"PDU Tiroir",IF(COUNTIF(Liste!$I$6:$I$11,F35)&gt;0,"PDU Coffret",""))</f>
        <v/>
      </c>
      <c r="P35" s="262"/>
      <c r="Q35" s="262"/>
      <c r="R35" s="262"/>
      <c r="S35" s="262"/>
      <c r="T35" s="262"/>
      <c r="U35" s="262"/>
      <c r="V35" s="262"/>
      <c r="W35" s="262"/>
      <c r="X35" s="262"/>
      <c r="Y35" s="262"/>
      <c r="Z35" s="262"/>
      <c r="AA35" s="262"/>
      <c r="AB35" s="262"/>
      <c r="AC35" s="262"/>
      <c r="AD35" s="262"/>
      <c r="AE35" s="262"/>
      <c r="AF35" s="260"/>
      <c r="AG35" s="261"/>
      <c r="AH35" s="262"/>
      <c r="AI35" s="263"/>
      <c r="AJ35" s="238"/>
      <c r="AK35" s="238"/>
      <c r="AL35" s="238"/>
      <c r="AM35" s="281"/>
      <c r="AN35" s="279" t="str">
        <f t="shared" si="0"/>
        <v/>
      </c>
      <c r="AO35" s="281"/>
      <c r="AP35" s="279" t="str">
        <f t="shared" si="1"/>
        <v/>
      </c>
      <c r="AQ35" s="238"/>
      <c r="AR35" s="109">
        <f>IF(COUNTA(D35)&gt;0,IF(D35="Non",0,VLOOKUP(D35,'HEB Loc.tech.NRO'!$E$47:$N$48,9,FALSE)),0)+IF(COUNTA(F35)&gt;0,VLOOKUP(F35,'HEB Loc.tech.NRO'!$E$37:$N$45,9,FALSE),0)+IF(COUNTA(I35)&gt;0,IF(I35="Baie ETSI",VLOOKUP(I35,'HEB Loc.tech.NRO'!$E$66:$N$66,9,FALSE),0),0)+IF(Q35="Création d'une voie",VLOOKUP(Q35,'HEB Loc.tech.NRO'!$E$59:$N$59,9,FALSE),0)+IF(V35="Création d'une voie",VLOOKUP(V35,'HEB Loc.tech.NRO'!$E$59:$N$59,9,FALSE),0)+IF(AA35="Création d'une voie",VLOOKUP(AA35,'HEB Loc.tech.NRO'!$E$59:$N$59,9,FALSE),0)+IF(COUNTA(AF35)&gt;0,Liste!$S$3,0)+IF(COUNTA(AH35)&gt;0,Liste!$S$3,0)+IF(COUNTA(AJ35)&gt;0,VLOOKUP($AJ$12,'HEB Loc.tech.NRO'!$E$62:$N$63,9,FALSE)*AJ35,0)+IF(COUNTA(AL35)&gt;0,VLOOKUP($AL$12,'HEB Loc.tech.NRO'!$E$62:$N$63,9,FALSE)*AL35,0)</f>
        <v>0</v>
      </c>
      <c r="AS35" s="110">
        <f>IF(COUNTA(D35)&gt;0,IF(D35="Non",0,VLOOKUP(D35,'HEB Loc.tech.NRO'!$E$47:$P$48,11,FALSE)),0)+IF(COUNTA(F35)&gt;0,VLOOKUP(F35,'HEB Loc.tech.NRO'!$E$37:$P$45,11,FALSE),0)+IF(COUNTA(S35)&gt;0,VLOOKUP(S35,'HEB Loc.tech.NRO'!$E$50:$P$57,11,FALSE),0)+IF(COUNTA(X35)&gt;0,VLOOKUP(X35,'HEB Loc.tech.NRO'!$E$50:$P$57,11,FALSE),0)+IF(COUNTA(AC35)&gt;0,VLOOKUP(AC35,'HEB Loc.tech.NRO'!$E$50:$P$57,11,FALSE),0)</f>
        <v>0</v>
      </c>
    </row>
    <row r="36" spans="1:45" ht="24.9" customHeight="1">
      <c r="A36" s="90">
        <v>24</v>
      </c>
      <c r="B36" s="238">
        <f>Adresses!B35</f>
        <v>0</v>
      </c>
      <c r="C36" s="238"/>
      <c r="D36" s="260"/>
      <c r="E36" s="261"/>
      <c r="F36" s="260"/>
      <c r="G36" s="261"/>
      <c r="H36" s="261"/>
      <c r="I36" s="262"/>
      <c r="J36" s="263"/>
      <c r="K36" s="260"/>
      <c r="L36" s="261"/>
      <c r="M36" s="262"/>
      <c r="N36" s="263"/>
      <c r="O36" s="282" t="str">
        <f>IF(COUNTIF(Liste!$I$3:$I$5,F36)&gt;0,"PDU Tiroir",IF(COUNTIF(Liste!$I$6:$I$11,F36)&gt;0,"PDU Coffret",""))</f>
        <v/>
      </c>
      <c r="P36" s="262"/>
      <c r="Q36" s="262"/>
      <c r="R36" s="262"/>
      <c r="S36" s="262"/>
      <c r="T36" s="262"/>
      <c r="U36" s="262"/>
      <c r="V36" s="262"/>
      <c r="W36" s="262"/>
      <c r="X36" s="262"/>
      <c r="Y36" s="262"/>
      <c r="Z36" s="262"/>
      <c r="AA36" s="262"/>
      <c r="AB36" s="262"/>
      <c r="AC36" s="262"/>
      <c r="AD36" s="262"/>
      <c r="AE36" s="262"/>
      <c r="AF36" s="260"/>
      <c r="AG36" s="261"/>
      <c r="AH36" s="262"/>
      <c r="AI36" s="263"/>
      <c r="AJ36" s="238"/>
      <c r="AK36" s="238"/>
      <c r="AL36" s="238"/>
      <c r="AM36" s="281"/>
      <c r="AN36" s="279" t="str">
        <f t="shared" si="0"/>
        <v/>
      </c>
      <c r="AO36" s="281"/>
      <c r="AP36" s="279" t="str">
        <f t="shared" si="1"/>
        <v/>
      </c>
      <c r="AQ36" s="238"/>
      <c r="AR36" s="109">
        <f>IF(COUNTA(D36)&gt;0,IF(D36="Non",0,VLOOKUP(D36,'HEB Loc.tech.NRO'!$E$47:$N$48,9,FALSE)),0)+IF(COUNTA(F36)&gt;0,VLOOKUP(F36,'HEB Loc.tech.NRO'!$E$37:$N$45,9,FALSE),0)+IF(COUNTA(I36)&gt;0,IF(I36="Baie ETSI",VLOOKUP(I36,'HEB Loc.tech.NRO'!$E$66:$N$66,9,FALSE),0),0)+IF(Q36="Création d'une voie",VLOOKUP(Q36,'HEB Loc.tech.NRO'!$E$59:$N$59,9,FALSE),0)+IF(V36="Création d'une voie",VLOOKUP(V36,'HEB Loc.tech.NRO'!$E$59:$N$59,9,FALSE),0)+IF(AA36="Création d'une voie",VLOOKUP(AA36,'HEB Loc.tech.NRO'!$E$59:$N$59,9,FALSE),0)+IF(COUNTA(AF36)&gt;0,Liste!$S$3,0)+IF(COUNTA(AH36)&gt;0,Liste!$S$3,0)+IF(COUNTA(AJ36)&gt;0,VLOOKUP($AJ$12,'HEB Loc.tech.NRO'!$E$62:$N$63,9,FALSE)*AJ36,0)+IF(COUNTA(AL36)&gt;0,VLOOKUP($AL$12,'HEB Loc.tech.NRO'!$E$62:$N$63,9,FALSE)*AL36,0)</f>
        <v>0</v>
      </c>
      <c r="AS36" s="110">
        <f>IF(COUNTA(D36)&gt;0,IF(D36="Non",0,VLOOKUP(D36,'HEB Loc.tech.NRO'!$E$47:$P$48,11,FALSE)),0)+IF(COUNTA(F36)&gt;0,VLOOKUP(F36,'HEB Loc.tech.NRO'!$E$37:$P$45,11,FALSE),0)+IF(COUNTA(S36)&gt;0,VLOOKUP(S36,'HEB Loc.tech.NRO'!$E$50:$P$57,11,FALSE),0)+IF(COUNTA(X36)&gt;0,VLOOKUP(X36,'HEB Loc.tech.NRO'!$E$50:$P$57,11,FALSE),0)+IF(COUNTA(AC36)&gt;0,VLOOKUP(AC36,'HEB Loc.tech.NRO'!$E$50:$P$57,11,FALSE),0)</f>
        <v>0</v>
      </c>
    </row>
    <row r="37" spans="1:45" ht="24.9" customHeight="1">
      <c r="A37" s="90">
        <v>25</v>
      </c>
      <c r="B37" s="238">
        <f>Adresses!B36</f>
        <v>0</v>
      </c>
      <c r="C37" s="238"/>
      <c r="D37" s="260"/>
      <c r="E37" s="261"/>
      <c r="F37" s="260"/>
      <c r="G37" s="261"/>
      <c r="H37" s="261"/>
      <c r="I37" s="262"/>
      <c r="J37" s="263"/>
      <c r="K37" s="260"/>
      <c r="L37" s="261"/>
      <c r="M37" s="262"/>
      <c r="N37" s="263"/>
      <c r="O37" s="282" t="str">
        <f>IF(COUNTIF(Liste!$I$3:$I$5,F37)&gt;0,"PDU Tiroir",IF(COUNTIF(Liste!$I$6:$I$11,F37)&gt;0,"PDU Coffret",""))</f>
        <v/>
      </c>
      <c r="P37" s="262"/>
      <c r="Q37" s="262"/>
      <c r="R37" s="262"/>
      <c r="S37" s="262"/>
      <c r="T37" s="262"/>
      <c r="U37" s="262"/>
      <c r="V37" s="262"/>
      <c r="W37" s="262"/>
      <c r="X37" s="262"/>
      <c r="Y37" s="262"/>
      <c r="Z37" s="262"/>
      <c r="AA37" s="262"/>
      <c r="AB37" s="262"/>
      <c r="AC37" s="262"/>
      <c r="AD37" s="262"/>
      <c r="AE37" s="262"/>
      <c r="AF37" s="260"/>
      <c r="AG37" s="261"/>
      <c r="AH37" s="262"/>
      <c r="AI37" s="263"/>
      <c r="AJ37" s="238"/>
      <c r="AK37" s="238"/>
      <c r="AL37" s="238"/>
      <c r="AM37" s="281"/>
      <c r="AN37" s="279" t="str">
        <f t="shared" si="0"/>
        <v/>
      </c>
      <c r="AO37" s="281"/>
      <c r="AP37" s="279" t="str">
        <f t="shared" si="1"/>
        <v/>
      </c>
      <c r="AQ37" s="238"/>
      <c r="AR37" s="109">
        <f>IF(COUNTA(D37)&gt;0,IF(D37="Non",0,VLOOKUP(D37,'HEB Loc.tech.NRO'!$E$47:$N$48,9,FALSE)),0)+IF(COUNTA(F37)&gt;0,VLOOKUP(F37,'HEB Loc.tech.NRO'!$E$37:$N$45,9,FALSE),0)+IF(COUNTA(I37)&gt;0,IF(I37="Baie ETSI",VLOOKUP(I37,'HEB Loc.tech.NRO'!$E$66:$N$66,9,FALSE),0),0)+IF(Q37="Création d'une voie",VLOOKUP(Q37,'HEB Loc.tech.NRO'!$E$59:$N$59,9,FALSE),0)+IF(V37="Création d'une voie",VLOOKUP(V37,'HEB Loc.tech.NRO'!$E$59:$N$59,9,FALSE),0)+IF(AA37="Création d'une voie",VLOOKUP(AA37,'HEB Loc.tech.NRO'!$E$59:$N$59,9,FALSE),0)+IF(COUNTA(AF37)&gt;0,Liste!$S$3,0)+IF(COUNTA(AH37)&gt;0,Liste!$S$3,0)+IF(COUNTA(AJ37)&gt;0,VLOOKUP($AJ$12,'HEB Loc.tech.NRO'!$E$62:$N$63,9,FALSE)*AJ37,0)+IF(COUNTA(AL37)&gt;0,VLOOKUP($AL$12,'HEB Loc.tech.NRO'!$E$62:$N$63,9,FALSE)*AL37,0)</f>
        <v>0</v>
      </c>
      <c r="AS37" s="110">
        <f>IF(COUNTA(D37)&gt;0,IF(D37="Non",0,VLOOKUP(D37,'HEB Loc.tech.NRO'!$E$47:$P$48,11,FALSE)),0)+IF(COUNTA(F37)&gt;0,VLOOKUP(F37,'HEB Loc.tech.NRO'!$E$37:$P$45,11,FALSE),0)+IF(COUNTA(S37)&gt;0,VLOOKUP(S37,'HEB Loc.tech.NRO'!$E$50:$P$57,11,FALSE),0)+IF(COUNTA(X37)&gt;0,VLOOKUP(X37,'HEB Loc.tech.NRO'!$E$50:$P$57,11,FALSE),0)+IF(COUNTA(AC37)&gt;0,VLOOKUP(AC37,'HEB Loc.tech.NRO'!$E$50:$P$57,11,FALSE),0)</f>
        <v>0</v>
      </c>
    </row>
    <row r="38" spans="1:45" ht="24.9" customHeight="1">
      <c r="A38" s="90">
        <v>26</v>
      </c>
      <c r="B38" s="238">
        <f>Adresses!B37</f>
        <v>0</v>
      </c>
      <c r="C38" s="238"/>
      <c r="D38" s="260"/>
      <c r="E38" s="261"/>
      <c r="F38" s="260"/>
      <c r="G38" s="261"/>
      <c r="H38" s="261"/>
      <c r="I38" s="262"/>
      <c r="J38" s="263"/>
      <c r="K38" s="260"/>
      <c r="L38" s="261"/>
      <c r="M38" s="262"/>
      <c r="N38" s="263"/>
      <c r="O38" s="282" t="str">
        <f>IF(COUNTIF(Liste!$I$3:$I$5,F38)&gt;0,"PDU Tiroir",IF(COUNTIF(Liste!$I$6:$I$11,F38)&gt;0,"PDU Coffret",""))</f>
        <v/>
      </c>
      <c r="P38" s="262"/>
      <c r="Q38" s="262"/>
      <c r="R38" s="262"/>
      <c r="S38" s="262"/>
      <c r="T38" s="262"/>
      <c r="U38" s="262"/>
      <c r="V38" s="262"/>
      <c r="W38" s="262"/>
      <c r="X38" s="262"/>
      <c r="Y38" s="262"/>
      <c r="Z38" s="262"/>
      <c r="AA38" s="262"/>
      <c r="AB38" s="262"/>
      <c r="AC38" s="262"/>
      <c r="AD38" s="262"/>
      <c r="AE38" s="262"/>
      <c r="AF38" s="260"/>
      <c r="AG38" s="261"/>
      <c r="AH38" s="262"/>
      <c r="AI38" s="263"/>
      <c r="AJ38" s="238"/>
      <c r="AK38" s="238"/>
      <c r="AL38" s="238"/>
      <c r="AM38" s="281"/>
      <c r="AN38" s="279" t="str">
        <f t="shared" si="0"/>
        <v/>
      </c>
      <c r="AO38" s="281"/>
      <c r="AP38" s="279" t="str">
        <f t="shared" si="1"/>
        <v/>
      </c>
      <c r="AQ38" s="238"/>
      <c r="AR38" s="109">
        <f>IF(COUNTA(D38)&gt;0,IF(D38="Non",0,VLOOKUP(D38,'HEB Loc.tech.NRO'!$E$47:$N$48,9,FALSE)),0)+IF(COUNTA(F38)&gt;0,VLOOKUP(F38,'HEB Loc.tech.NRO'!$E$37:$N$45,9,FALSE),0)+IF(COUNTA(I38)&gt;0,IF(I38="Baie ETSI",VLOOKUP(I38,'HEB Loc.tech.NRO'!$E$66:$N$66,9,FALSE),0),0)+IF(Q38="Création d'une voie",VLOOKUP(Q38,'HEB Loc.tech.NRO'!$E$59:$N$59,9,FALSE),0)+IF(V38="Création d'une voie",VLOOKUP(V38,'HEB Loc.tech.NRO'!$E$59:$N$59,9,FALSE),0)+IF(AA38="Création d'une voie",VLOOKUP(AA38,'HEB Loc.tech.NRO'!$E$59:$N$59,9,FALSE),0)+IF(COUNTA(AF38)&gt;0,Liste!$S$3,0)+IF(COUNTA(AH38)&gt;0,Liste!$S$3,0)+IF(COUNTA(AJ38)&gt;0,VLOOKUP($AJ$12,'HEB Loc.tech.NRO'!$E$62:$N$63,9,FALSE)*AJ38,0)+IF(COUNTA(AL38)&gt;0,VLOOKUP($AL$12,'HEB Loc.tech.NRO'!$E$62:$N$63,9,FALSE)*AL38,0)</f>
        <v>0</v>
      </c>
      <c r="AS38" s="110">
        <f>IF(COUNTA(D38)&gt;0,IF(D38="Non",0,VLOOKUP(D38,'HEB Loc.tech.NRO'!$E$47:$P$48,11,FALSE)),0)+IF(COUNTA(F38)&gt;0,VLOOKUP(F38,'HEB Loc.tech.NRO'!$E$37:$P$45,11,FALSE),0)+IF(COUNTA(S38)&gt;0,VLOOKUP(S38,'HEB Loc.tech.NRO'!$E$50:$P$57,11,FALSE),0)+IF(COUNTA(X38)&gt;0,VLOOKUP(X38,'HEB Loc.tech.NRO'!$E$50:$P$57,11,FALSE),0)+IF(COUNTA(AC38)&gt;0,VLOOKUP(AC38,'HEB Loc.tech.NRO'!$E$50:$P$57,11,FALSE),0)</f>
        <v>0</v>
      </c>
    </row>
    <row r="39" spans="1:45" ht="24.9" customHeight="1">
      <c r="A39" s="90">
        <v>27</v>
      </c>
      <c r="B39" s="238">
        <f>Adresses!B38</f>
        <v>0</v>
      </c>
      <c r="C39" s="238"/>
      <c r="D39" s="260"/>
      <c r="E39" s="261"/>
      <c r="F39" s="260"/>
      <c r="G39" s="261"/>
      <c r="H39" s="261"/>
      <c r="I39" s="262"/>
      <c r="J39" s="263"/>
      <c r="K39" s="260"/>
      <c r="L39" s="261"/>
      <c r="M39" s="262"/>
      <c r="N39" s="263"/>
      <c r="O39" s="282" t="str">
        <f>IF(COUNTIF(Liste!$I$3:$I$5,F39)&gt;0,"PDU Tiroir",IF(COUNTIF(Liste!$I$6:$I$11,F39)&gt;0,"PDU Coffret",""))</f>
        <v/>
      </c>
      <c r="P39" s="262"/>
      <c r="Q39" s="262"/>
      <c r="R39" s="262"/>
      <c r="S39" s="262"/>
      <c r="T39" s="262"/>
      <c r="U39" s="262"/>
      <c r="V39" s="262"/>
      <c r="W39" s="262"/>
      <c r="X39" s="262"/>
      <c r="Y39" s="262"/>
      <c r="Z39" s="262"/>
      <c r="AA39" s="262"/>
      <c r="AB39" s="262"/>
      <c r="AC39" s="262"/>
      <c r="AD39" s="262"/>
      <c r="AE39" s="262"/>
      <c r="AF39" s="260"/>
      <c r="AG39" s="261"/>
      <c r="AH39" s="262"/>
      <c r="AI39" s="263"/>
      <c r="AJ39" s="238"/>
      <c r="AK39" s="238"/>
      <c r="AL39" s="238"/>
      <c r="AM39" s="281"/>
      <c r="AN39" s="279" t="str">
        <f t="shared" si="0"/>
        <v/>
      </c>
      <c r="AO39" s="281"/>
      <c r="AP39" s="279" t="str">
        <f t="shared" si="1"/>
        <v/>
      </c>
      <c r="AQ39" s="238"/>
      <c r="AR39" s="109">
        <f>IF(COUNTA(D39)&gt;0,IF(D39="Non",0,VLOOKUP(D39,'HEB Loc.tech.NRO'!$E$47:$N$48,9,FALSE)),0)+IF(COUNTA(F39)&gt;0,VLOOKUP(F39,'HEB Loc.tech.NRO'!$E$37:$N$45,9,FALSE),0)+IF(COUNTA(I39)&gt;0,IF(I39="Baie ETSI",VLOOKUP(I39,'HEB Loc.tech.NRO'!$E$66:$N$66,9,FALSE),0),0)+IF(Q39="Création d'une voie",VLOOKUP(Q39,'HEB Loc.tech.NRO'!$E$59:$N$59,9,FALSE),0)+IF(V39="Création d'une voie",VLOOKUP(V39,'HEB Loc.tech.NRO'!$E$59:$N$59,9,FALSE),0)+IF(AA39="Création d'une voie",VLOOKUP(AA39,'HEB Loc.tech.NRO'!$E$59:$N$59,9,FALSE),0)+IF(COUNTA(AF39)&gt;0,Liste!$S$3,0)+IF(COUNTA(AH39)&gt;0,Liste!$S$3,0)+IF(COUNTA(AJ39)&gt;0,VLOOKUP($AJ$12,'HEB Loc.tech.NRO'!$E$62:$N$63,9,FALSE)*AJ39,0)+IF(COUNTA(AL39)&gt;0,VLOOKUP($AL$12,'HEB Loc.tech.NRO'!$E$62:$N$63,9,FALSE)*AL39,0)</f>
        <v>0</v>
      </c>
      <c r="AS39" s="110">
        <f>IF(COUNTA(D39)&gt;0,IF(D39="Non",0,VLOOKUP(D39,'HEB Loc.tech.NRO'!$E$47:$P$48,11,FALSE)),0)+IF(COUNTA(F39)&gt;0,VLOOKUP(F39,'HEB Loc.tech.NRO'!$E$37:$P$45,11,FALSE),0)+IF(COUNTA(S39)&gt;0,VLOOKUP(S39,'HEB Loc.tech.NRO'!$E$50:$P$57,11,FALSE),0)+IF(COUNTA(X39)&gt;0,VLOOKUP(X39,'HEB Loc.tech.NRO'!$E$50:$P$57,11,FALSE),0)+IF(COUNTA(AC39)&gt;0,VLOOKUP(AC39,'HEB Loc.tech.NRO'!$E$50:$P$57,11,FALSE),0)</f>
        <v>0</v>
      </c>
    </row>
    <row r="40" spans="1:45" ht="24.9" customHeight="1">
      <c r="A40" s="90">
        <v>28</v>
      </c>
      <c r="B40" s="238">
        <f>Adresses!B39</f>
        <v>0</v>
      </c>
      <c r="C40" s="238"/>
      <c r="D40" s="260"/>
      <c r="E40" s="261"/>
      <c r="F40" s="260"/>
      <c r="G40" s="261"/>
      <c r="H40" s="261"/>
      <c r="I40" s="262"/>
      <c r="J40" s="263"/>
      <c r="K40" s="260"/>
      <c r="L40" s="261"/>
      <c r="M40" s="262"/>
      <c r="N40" s="263"/>
      <c r="O40" s="282" t="str">
        <f>IF(COUNTIF(Liste!$I$3:$I$5,F40)&gt;0,"PDU Tiroir",IF(COUNTIF(Liste!$I$6:$I$11,F40)&gt;0,"PDU Coffret",""))</f>
        <v/>
      </c>
      <c r="P40" s="262"/>
      <c r="Q40" s="262"/>
      <c r="R40" s="262"/>
      <c r="S40" s="262"/>
      <c r="T40" s="262"/>
      <c r="U40" s="262"/>
      <c r="V40" s="262"/>
      <c r="W40" s="262"/>
      <c r="X40" s="262"/>
      <c r="Y40" s="262"/>
      <c r="Z40" s="262"/>
      <c r="AA40" s="262"/>
      <c r="AB40" s="262"/>
      <c r="AC40" s="262"/>
      <c r="AD40" s="262"/>
      <c r="AE40" s="262"/>
      <c r="AF40" s="260"/>
      <c r="AG40" s="261"/>
      <c r="AH40" s="262"/>
      <c r="AI40" s="263"/>
      <c r="AJ40" s="238"/>
      <c r="AK40" s="238"/>
      <c r="AL40" s="238"/>
      <c r="AM40" s="281"/>
      <c r="AN40" s="279" t="str">
        <f t="shared" si="0"/>
        <v/>
      </c>
      <c r="AO40" s="281"/>
      <c r="AP40" s="279" t="str">
        <f t="shared" si="1"/>
        <v/>
      </c>
      <c r="AQ40" s="238"/>
      <c r="AR40" s="109">
        <f>IF(COUNTA(D40)&gt;0,IF(D40="Non",0,VLOOKUP(D40,'HEB Loc.tech.NRO'!$E$47:$N$48,9,FALSE)),0)+IF(COUNTA(F40)&gt;0,VLOOKUP(F40,'HEB Loc.tech.NRO'!$E$37:$N$45,9,FALSE),0)+IF(COUNTA(I40)&gt;0,IF(I40="Baie ETSI",VLOOKUP(I40,'HEB Loc.tech.NRO'!$E$66:$N$66,9,FALSE),0),0)+IF(Q40="Création d'une voie",VLOOKUP(Q40,'HEB Loc.tech.NRO'!$E$59:$N$59,9,FALSE),0)+IF(V40="Création d'une voie",VLOOKUP(V40,'HEB Loc.tech.NRO'!$E$59:$N$59,9,FALSE),0)+IF(AA40="Création d'une voie",VLOOKUP(AA40,'HEB Loc.tech.NRO'!$E$59:$N$59,9,FALSE),0)+IF(COUNTA(AF40)&gt;0,Liste!$S$3,0)+IF(COUNTA(AH40)&gt;0,Liste!$S$3,0)+IF(COUNTA(AJ40)&gt;0,VLOOKUP($AJ$12,'HEB Loc.tech.NRO'!$E$62:$N$63,9,FALSE)*AJ40,0)+IF(COUNTA(AL40)&gt;0,VLOOKUP($AL$12,'HEB Loc.tech.NRO'!$E$62:$N$63,9,FALSE)*AL40,0)</f>
        <v>0</v>
      </c>
      <c r="AS40" s="110">
        <f>IF(COUNTA(D40)&gt;0,IF(D40="Non",0,VLOOKUP(D40,'HEB Loc.tech.NRO'!$E$47:$P$48,11,FALSE)),0)+IF(COUNTA(F40)&gt;0,VLOOKUP(F40,'HEB Loc.tech.NRO'!$E$37:$P$45,11,FALSE),0)+IF(COUNTA(S40)&gt;0,VLOOKUP(S40,'HEB Loc.tech.NRO'!$E$50:$P$57,11,FALSE),0)+IF(COUNTA(X40)&gt;0,VLOOKUP(X40,'HEB Loc.tech.NRO'!$E$50:$P$57,11,FALSE),0)+IF(COUNTA(AC40)&gt;0,VLOOKUP(AC40,'HEB Loc.tech.NRO'!$E$50:$P$57,11,FALSE),0)</f>
        <v>0</v>
      </c>
    </row>
    <row r="41" spans="1:45" ht="24.9" customHeight="1">
      <c r="A41" s="90">
        <v>29</v>
      </c>
      <c r="B41" s="238">
        <f>Adresses!B40</f>
        <v>0</v>
      </c>
      <c r="C41" s="238"/>
      <c r="D41" s="260"/>
      <c r="E41" s="261"/>
      <c r="F41" s="260"/>
      <c r="G41" s="261"/>
      <c r="H41" s="261"/>
      <c r="I41" s="262"/>
      <c r="J41" s="263"/>
      <c r="K41" s="260"/>
      <c r="L41" s="261"/>
      <c r="M41" s="262"/>
      <c r="N41" s="263"/>
      <c r="O41" s="282" t="str">
        <f>IF(COUNTIF(Liste!$I$3:$I$5,F41)&gt;0,"PDU Tiroir",IF(COUNTIF(Liste!$I$6:$I$11,F41)&gt;0,"PDU Coffret",""))</f>
        <v/>
      </c>
      <c r="P41" s="262"/>
      <c r="Q41" s="262"/>
      <c r="R41" s="262"/>
      <c r="S41" s="262"/>
      <c r="T41" s="262"/>
      <c r="U41" s="262"/>
      <c r="V41" s="262"/>
      <c r="W41" s="262"/>
      <c r="X41" s="262"/>
      <c r="Y41" s="262"/>
      <c r="Z41" s="262"/>
      <c r="AA41" s="262"/>
      <c r="AB41" s="262"/>
      <c r="AC41" s="262"/>
      <c r="AD41" s="262"/>
      <c r="AE41" s="262"/>
      <c r="AF41" s="260"/>
      <c r="AG41" s="261"/>
      <c r="AH41" s="262"/>
      <c r="AI41" s="263"/>
      <c r="AJ41" s="238"/>
      <c r="AK41" s="238"/>
      <c r="AL41" s="238"/>
      <c r="AM41" s="281"/>
      <c r="AN41" s="279" t="str">
        <f t="shared" si="0"/>
        <v/>
      </c>
      <c r="AO41" s="281"/>
      <c r="AP41" s="279" t="str">
        <f t="shared" si="1"/>
        <v/>
      </c>
      <c r="AQ41" s="238"/>
      <c r="AR41" s="109">
        <f>IF(COUNTA(D41)&gt;0,IF(D41="Non",0,VLOOKUP(D41,'HEB Loc.tech.NRO'!$E$47:$N$48,9,FALSE)),0)+IF(COUNTA(F41)&gt;0,VLOOKUP(F41,'HEB Loc.tech.NRO'!$E$37:$N$45,9,FALSE),0)+IF(COUNTA(I41)&gt;0,IF(I41="Baie ETSI",VLOOKUP(I41,'HEB Loc.tech.NRO'!$E$66:$N$66,9,FALSE),0),0)+IF(Q41="Création d'une voie",VLOOKUP(Q41,'HEB Loc.tech.NRO'!$E$59:$N$59,9,FALSE),0)+IF(V41="Création d'une voie",VLOOKUP(V41,'HEB Loc.tech.NRO'!$E$59:$N$59,9,FALSE),0)+IF(AA41="Création d'une voie",VLOOKUP(AA41,'HEB Loc.tech.NRO'!$E$59:$N$59,9,FALSE),0)+IF(COUNTA(AF41)&gt;0,Liste!$S$3,0)+IF(COUNTA(AH41)&gt;0,Liste!$S$3,0)+IF(COUNTA(AJ41)&gt;0,VLOOKUP($AJ$12,'HEB Loc.tech.NRO'!$E$62:$N$63,9,FALSE)*AJ41,0)+IF(COUNTA(AL41)&gt;0,VLOOKUP($AL$12,'HEB Loc.tech.NRO'!$E$62:$N$63,9,FALSE)*AL41,0)</f>
        <v>0</v>
      </c>
      <c r="AS41" s="110">
        <f>IF(COUNTA(D41)&gt;0,IF(D41="Non",0,VLOOKUP(D41,'HEB Loc.tech.NRO'!$E$47:$P$48,11,FALSE)),0)+IF(COUNTA(F41)&gt;0,VLOOKUP(F41,'HEB Loc.tech.NRO'!$E$37:$P$45,11,FALSE),0)+IF(COUNTA(S41)&gt;0,VLOOKUP(S41,'HEB Loc.tech.NRO'!$E$50:$P$57,11,FALSE),0)+IF(COUNTA(X41)&gt;0,VLOOKUP(X41,'HEB Loc.tech.NRO'!$E$50:$P$57,11,FALSE),0)+IF(COUNTA(AC41)&gt;0,VLOOKUP(AC41,'HEB Loc.tech.NRO'!$E$50:$P$57,11,FALSE),0)</f>
        <v>0</v>
      </c>
    </row>
    <row r="42" spans="1:45" ht="24.9" customHeight="1">
      <c r="A42" s="90">
        <v>30</v>
      </c>
      <c r="B42" s="238">
        <f>Adresses!B41</f>
        <v>0</v>
      </c>
      <c r="C42" s="238"/>
      <c r="D42" s="260"/>
      <c r="E42" s="261"/>
      <c r="F42" s="260"/>
      <c r="G42" s="261"/>
      <c r="H42" s="261"/>
      <c r="I42" s="262"/>
      <c r="J42" s="263"/>
      <c r="K42" s="260"/>
      <c r="L42" s="261"/>
      <c r="M42" s="262"/>
      <c r="N42" s="263"/>
      <c r="O42" s="282" t="str">
        <f>IF(COUNTIF(Liste!$I$3:$I$5,F42)&gt;0,"PDU Tiroir",IF(COUNTIF(Liste!$I$6:$I$11,F42)&gt;0,"PDU Coffret",""))</f>
        <v/>
      </c>
      <c r="P42" s="262"/>
      <c r="Q42" s="262"/>
      <c r="R42" s="262"/>
      <c r="S42" s="262"/>
      <c r="T42" s="262"/>
      <c r="U42" s="262"/>
      <c r="V42" s="262"/>
      <c r="W42" s="262"/>
      <c r="X42" s="262"/>
      <c r="Y42" s="262"/>
      <c r="Z42" s="262"/>
      <c r="AA42" s="262"/>
      <c r="AB42" s="262"/>
      <c r="AC42" s="262"/>
      <c r="AD42" s="262"/>
      <c r="AE42" s="262"/>
      <c r="AF42" s="260"/>
      <c r="AG42" s="261"/>
      <c r="AH42" s="262"/>
      <c r="AI42" s="263"/>
      <c r="AJ42" s="238"/>
      <c r="AK42" s="238"/>
      <c r="AL42" s="238"/>
      <c r="AM42" s="281"/>
      <c r="AN42" s="279" t="str">
        <f t="shared" si="0"/>
        <v/>
      </c>
      <c r="AO42" s="281"/>
      <c r="AP42" s="279" t="str">
        <f t="shared" si="1"/>
        <v/>
      </c>
      <c r="AQ42" s="238"/>
      <c r="AR42" s="109">
        <f>IF(COUNTA(D42)&gt;0,IF(D42="Non",0,VLOOKUP(D42,'HEB Loc.tech.NRO'!$E$47:$N$48,9,FALSE)),0)+IF(COUNTA(F42)&gt;0,VLOOKUP(F42,'HEB Loc.tech.NRO'!$E$37:$N$45,9,FALSE),0)+IF(COUNTA(I42)&gt;0,IF(I42="Baie ETSI",VLOOKUP(I42,'HEB Loc.tech.NRO'!$E$66:$N$66,9,FALSE),0),0)+IF(Q42="Création d'une voie",VLOOKUP(Q42,'HEB Loc.tech.NRO'!$E$59:$N$59,9,FALSE),0)+IF(V42="Création d'une voie",VLOOKUP(V42,'HEB Loc.tech.NRO'!$E$59:$N$59,9,FALSE),0)+IF(AA42="Création d'une voie",VLOOKUP(AA42,'HEB Loc.tech.NRO'!$E$59:$N$59,9,FALSE),0)+IF(COUNTA(AF42)&gt;0,Liste!$S$3,0)+IF(COUNTA(AH42)&gt;0,Liste!$S$3,0)+IF(COUNTA(AJ42)&gt;0,VLOOKUP($AJ$12,'HEB Loc.tech.NRO'!$E$62:$N$63,9,FALSE)*AJ42,0)+IF(COUNTA(AL42)&gt;0,VLOOKUP($AL$12,'HEB Loc.tech.NRO'!$E$62:$N$63,9,FALSE)*AL42,0)</f>
        <v>0</v>
      </c>
      <c r="AS42" s="110">
        <f>IF(COUNTA(D42)&gt;0,IF(D42="Non",0,VLOOKUP(D42,'HEB Loc.tech.NRO'!$E$47:$P$48,11,FALSE)),0)+IF(COUNTA(F42)&gt;0,VLOOKUP(F42,'HEB Loc.tech.NRO'!$E$37:$P$45,11,FALSE),0)+IF(COUNTA(S42)&gt;0,VLOOKUP(S42,'HEB Loc.tech.NRO'!$E$50:$P$57,11,FALSE),0)+IF(COUNTA(X42)&gt;0,VLOOKUP(X42,'HEB Loc.tech.NRO'!$E$50:$P$57,11,FALSE),0)+IF(COUNTA(AC42)&gt;0,VLOOKUP(AC42,'HEB Loc.tech.NRO'!$E$50:$P$57,11,FALSE),0)</f>
        <v>0</v>
      </c>
    </row>
    <row r="43" spans="1:45" ht="26.25" customHeight="1">
      <c r="AR43" s="111">
        <f>SUM(AR13:AR42)</f>
        <v>0</v>
      </c>
      <c r="AS43" s="112">
        <f>SUM(AS13:AS42)</f>
        <v>0</v>
      </c>
    </row>
  </sheetData>
  <mergeCells count="606">
    <mergeCell ref="O39:P39"/>
    <mergeCell ref="O40:P40"/>
    <mergeCell ref="O41:P41"/>
    <mergeCell ref="O42:P42"/>
    <mergeCell ref="O29:P29"/>
    <mergeCell ref="O30:P30"/>
    <mergeCell ref="O31:P31"/>
    <mergeCell ref="O32:P32"/>
    <mergeCell ref="O33:P33"/>
    <mergeCell ref="O34:P34"/>
    <mergeCell ref="O35:P35"/>
    <mergeCell ref="O36:P36"/>
    <mergeCell ref="O37:P37"/>
    <mergeCell ref="O20:P20"/>
    <mergeCell ref="O21:P21"/>
    <mergeCell ref="O22:P22"/>
    <mergeCell ref="O23:P23"/>
    <mergeCell ref="O24:P24"/>
    <mergeCell ref="O25:P25"/>
    <mergeCell ref="O26:P26"/>
    <mergeCell ref="O27:P27"/>
    <mergeCell ref="O28:P28"/>
    <mergeCell ref="O11:AE11"/>
    <mergeCell ref="O12:P12"/>
    <mergeCell ref="O13:P13"/>
    <mergeCell ref="O14:P14"/>
    <mergeCell ref="O15:P15"/>
    <mergeCell ref="O16:P16"/>
    <mergeCell ref="O17:P17"/>
    <mergeCell ref="O18:P18"/>
    <mergeCell ref="O19:P19"/>
    <mergeCell ref="S14:U14"/>
    <mergeCell ref="AC19:AE19"/>
    <mergeCell ref="V13:W13"/>
    <mergeCell ref="X13:Z13"/>
    <mergeCell ref="V14:W14"/>
    <mergeCell ref="X14:Z14"/>
    <mergeCell ref="V15:W15"/>
    <mergeCell ref="X15:Z15"/>
    <mergeCell ref="V16:W16"/>
    <mergeCell ref="X16:Z16"/>
    <mergeCell ref="AH15:AI15"/>
    <mergeCell ref="AH16:AI16"/>
    <mergeCell ref="AH17:AI17"/>
    <mergeCell ref="AH18:AI18"/>
    <mergeCell ref="AH19:AI19"/>
    <mergeCell ref="A1:U5"/>
    <mergeCell ref="AG1:AP1"/>
    <mergeCell ref="AG2:AH2"/>
    <mergeCell ref="AI2:AP2"/>
    <mergeCell ref="AG3:AH3"/>
    <mergeCell ref="AI3:AP3"/>
    <mergeCell ref="AG4:AH4"/>
    <mergeCell ref="AI4:AP4"/>
    <mergeCell ref="AG5:AH5"/>
    <mergeCell ref="AI5:AP5"/>
    <mergeCell ref="B13:C13"/>
    <mergeCell ref="B12:C12"/>
    <mergeCell ref="AF12:AG12"/>
    <mergeCell ref="AF13:AG13"/>
    <mergeCell ref="AF14:AG14"/>
    <mergeCell ref="I13:J13"/>
    <mergeCell ref="I14:J14"/>
    <mergeCell ref="D14:E14"/>
    <mergeCell ref="S13:U13"/>
    <mergeCell ref="D11:E12"/>
    <mergeCell ref="AH12:AI12"/>
    <mergeCell ref="AH13:AI13"/>
    <mergeCell ref="AH14:AI14"/>
    <mergeCell ref="AJ11:AK11"/>
    <mergeCell ref="AC17:AE17"/>
    <mergeCell ref="B18:C18"/>
    <mergeCell ref="AP15:AQ15"/>
    <mergeCell ref="B17:C17"/>
    <mergeCell ref="D16:E16"/>
    <mergeCell ref="AP16:AQ16"/>
    <mergeCell ref="AC15:AE15"/>
    <mergeCell ref="AC16:AE16"/>
    <mergeCell ref="B16:C16"/>
    <mergeCell ref="B15:C15"/>
    <mergeCell ref="AF15:AG15"/>
    <mergeCell ref="AF16:AG16"/>
    <mergeCell ref="AF17:AG17"/>
    <mergeCell ref="AF18:AG18"/>
    <mergeCell ref="AC12:AE12"/>
    <mergeCell ref="D15:E15"/>
    <mergeCell ref="AC13:AE13"/>
    <mergeCell ref="AC14:AE14"/>
    <mergeCell ref="B14:C14"/>
    <mergeCell ref="D13:E13"/>
    <mergeCell ref="S12:U12"/>
    <mergeCell ref="F12:H12"/>
    <mergeCell ref="I12:J12"/>
    <mergeCell ref="B22:C22"/>
    <mergeCell ref="AP19:AQ19"/>
    <mergeCell ref="B21:C21"/>
    <mergeCell ref="D20:E20"/>
    <mergeCell ref="AP20:AQ20"/>
    <mergeCell ref="D19:E19"/>
    <mergeCell ref="F21:H21"/>
    <mergeCell ref="B20:C20"/>
    <mergeCell ref="B19:C19"/>
    <mergeCell ref="AF19:AG19"/>
    <mergeCell ref="AF20:AG20"/>
    <mergeCell ref="AF21:AG21"/>
    <mergeCell ref="AF22:AG22"/>
    <mergeCell ref="AH20:AI20"/>
    <mergeCell ref="AH21:AI21"/>
    <mergeCell ref="AH22:AI22"/>
    <mergeCell ref="D22:E22"/>
    <mergeCell ref="D21:E21"/>
    <mergeCell ref="S21:U21"/>
    <mergeCell ref="Q19:R19"/>
    <mergeCell ref="B26:C26"/>
    <mergeCell ref="AP23:AQ23"/>
    <mergeCell ref="B25:C25"/>
    <mergeCell ref="D24:E24"/>
    <mergeCell ref="AP24:AQ24"/>
    <mergeCell ref="D23:E23"/>
    <mergeCell ref="AC25:AE25"/>
    <mergeCell ref="B24:C24"/>
    <mergeCell ref="B23:C23"/>
    <mergeCell ref="AF23:AG23"/>
    <mergeCell ref="AF24:AG24"/>
    <mergeCell ref="AF25:AG25"/>
    <mergeCell ref="AF26:AG26"/>
    <mergeCell ref="AH23:AI23"/>
    <mergeCell ref="AH24:AI24"/>
    <mergeCell ref="AH25:AI25"/>
    <mergeCell ref="AH26:AI26"/>
    <mergeCell ref="D26:E26"/>
    <mergeCell ref="D25:E25"/>
    <mergeCell ref="AJ24:AK24"/>
    <mergeCell ref="AP25:AQ25"/>
    <mergeCell ref="I24:J24"/>
    <mergeCell ref="I25:J25"/>
    <mergeCell ref="K25:L25"/>
    <mergeCell ref="AC20:AE20"/>
    <mergeCell ref="AC26:AE26"/>
    <mergeCell ref="B30:C30"/>
    <mergeCell ref="AP27:AQ27"/>
    <mergeCell ref="B29:C29"/>
    <mergeCell ref="D28:E28"/>
    <mergeCell ref="AP28:AQ28"/>
    <mergeCell ref="D27:E27"/>
    <mergeCell ref="S28:U28"/>
    <mergeCell ref="B28:C28"/>
    <mergeCell ref="B27:C27"/>
    <mergeCell ref="AF27:AG27"/>
    <mergeCell ref="AF28:AG28"/>
    <mergeCell ref="AF29:AG29"/>
    <mergeCell ref="AF30:AG30"/>
    <mergeCell ref="AH27:AI27"/>
    <mergeCell ref="AH28:AI28"/>
    <mergeCell ref="AH29:AI29"/>
    <mergeCell ref="AH30:AI30"/>
    <mergeCell ref="F29:H29"/>
    <mergeCell ref="AC29:AE29"/>
    <mergeCell ref="F30:H30"/>
    <mergeCell ref="AC27:AE27"/>
    <mergeCell ref="AC28:AE28"/>
    <mergeCell ref="K30:L30"/>
    <mergeCell ref="M30:N30"/>
    <mergeCell ref="B34:C34"/>
    <mergeCell ref="AP31:AQ31"/>
    <mergeCell ref="B33:C33"/>
    <mergeCell ref="D32:E32"/>
    <mergeCell ref="AP32:AQ32"/>
    <mergeCell ref="D31:E31"/>
    <mergeCell ref="F32:H32"/>
    <mergeCell ref="B32:C32"/>
    <mergeCell ref="B31:C31"/>
    <mergeCell ref="AF31:AG31"/>
    <mergeCell ref="AF32:AG32"/>
    <mergeCell ref="AF33:AG33"/>
    <mergeCell ref="AF34:AG34"/>
    <mergeCell ref="AH31:AI31"/>
    <mergeCell ref="AH32:AI32"/>
    <mergeCell ref="AH33:AI33"/>
    <mergeCell ref="AH34:AI34"/>
    <mergeCell ref="AC32:AE32"/>
    <mergeCell ref="F33:H33"/>
    <mergeCell ref="V32:W32"/>
    <mergeCell ref="AP33:AQ33"/>
    <mergeCell ref="D34:E34"/>
    <mergeCell ref="AP34:AQ34"/>
    <mergeCell ref="D33:E33"/>
    <mergeCell ref="B38:C38"/>
    <mergeCell ref="AP35:AQ35"/>
    <mergeCell ref="B37:C37"/>
    <mergeCell ref="D36:E36"/>
    <mergeCell ref="AP36:AQ36"/>
    <mergeCell ref="D35:E35"/>
    <mergeCell ref="S36:U36"/>
    <mergeCell ref="B36:C36"/>
    <mergeCell ref="B35:C35"/>
    <mergeCell ref="AF35:AG35"/>
    <mergeCell ref="AF36:AG36"/>
    <mergeCell ref="AF37:AG37"/>
    <mergeCell ref="AF38:AG38"/>
    <mergeCell ref="AH35:AI35"/>
    <mergeCell ref="AH36:AI36"/>
    <mergeCell ref="AH37:AI37"/>
    <mergeCell ref="AH38:AI38"/>
    <mergeCell ref="F35:H35"/>
    <mergeCell ref="AC35:AE35"/>
    <mergeCell ref="Q38:R38"/>
    <mergeCell ref="D38:E38"/>
    <mergeCell ref="AP38:AQ38"/>
    <mergeCell ref="D37:E37"/>
    <mergeCell ref="S37:U37"/>
    <mergeCell ref="B42:C42"/>
    <mergeCell ref="AP39:AQ39"/>
    <mergeCell ref="B41:C41"/>
    <mergeCell ref="D40:E40"/>
    <mergeCell ref="AP40:AQ40"/>
    <mergeCell ref="D39:E39"/>
    <mergeCell ref="D41:E41"/>
    <mergeCell ref="B40:C40"/>
    <mergeCell ref="B39:C39"/>
    <mergeCell ref="AF39:AG39"/>
    <mergeCell ref="AF40:AG40"/>
    <mergeCell ref="AF41:AG41"/>
    <mergeCell ref="AF42:AG42"/>
    <mergeCell ref="AH39:AI39"/>
    <mergeCell ref="AH40:AI40"/>
    <mergeCell ref="AH41:AI41"/>
    <mergeCell ref="AH42:AI42"/>
    <mergeCell ref="AP41:AQ41"/>
    <mergeCell ref="D42:E42"/>
    <mergeCell ref="AJ42:AK42"/>
    <mergeCell ref="F42:H42"/>
    <mergeCell ref="AC42:AE42"/>
    <mergeCell ref="F40:H40"/>
    <mergeCell ref="AC40:AE40"/>
    <mergeCell ref="S15:U15"/>
    <mergeCell ref="S16:U16"/>
    <mergeCell ref="S17:U17"/>
    <mergeCell ref="S18:U18"/>
    <mergeCell ref="S19:U19"/>
    <mergeCell ref="S20:U20"/>
    <mergeCell ref="D30:E30"/>
    <mergeCell ref="D29:E29"/>
    <mergeCell ref="S29:U29"/>
    <mergeCell ref="D18:E18"/>
    <mergeCell ref="D17:E17"/>
    <mergeCell ref="Q22:R22"/>
    <mergeCell ref="Q23:R23"/>
    <mergeCell ref="Q24:R24"/>
    <mergeCell ref="Q25:R25"/>
    <mergeCell ref="Q26:R26"/>
    <mergeCell ref="Q27:R27"/>
    <mergeCell ref="Q28:R28"/>
    <mergeCell ref="Q29:R29"/>
    <mergeCell ref="Q30:R30"/>
    <mergeCell ref="K16:L16"/>
    <mergeCell ref="M16:N16"/>
    <mergeCell ref="K17:L17"/>
    <mergeCell ref="M17:N17"/>
    <mergeCell ref="AJ34:AK34"/>
    <mergeCell ref="V33:W33"/>
    <mergeCell ref="X33:Z33"/>
    <mergeCell ref="V34:W34"/>
    <mergeCell ref="X34:Z34"/>
    <mergeCell ref="V35:W35"/>
    <mergeCell ref="X35:Z35"/>
    <mergeCell ref="Q20:R20"/>
    <mergeCell ref="Q21:R21"/>
    <mergeCell ref="AC33:AE33"/>
    <mergeCell ref="V17:W17"/>
    <mergeCell ref="X17:Z17"/>
    <mergeCell ref="V18:W18"/>
    <mergeCell ref="X18:Z18"/>
    <mergeCell ref="V19:W19"/>
    <mergeCell ref="X19:Z19"/>
    <mergeCell ref="K18:L18"/>
    <mergeCell ref="M18:N18"/>
    <mergeCell ref="K19:L19"/>
    <mergeCell ref="M19:N19"/>
    <mergeCell ref="K20:L20"/>
    <mergeCell ref="M20:N20"/>
    <mergeCell ref="V36:W36"/>
    <mergeCell ref="X36:Z36"/>
    <mergeCell ref="V37:W37"/>
    <mergeCell ref="X37:Z37"/>
    <mergeCell ref="V38:W38"/>
    <mergeCell ref="X38:Z38"/>
    <mergeCell ref="AA37:AB37"/>
    <mergeCell ref="AA38:AB38"/>
    <mergeCell ref="I34:J34"/>
    <mergeCell ref="I38:J38"/>
    <mergeCell ref="O38:P38"/>
    <mergeCell ref="S41:U41"/>
    <mergeCell ref="S42:U42"/>
    <mergeCell ref="S34:U34"/>
    <mergeCell ref="S35:U35"/>
    <mergeCell ref="S38:U38"/>
    <mergeCell ref="S39:U39"/>
    <mergeCell ref="S40:U40"/>
    <mergeCell ref="Q40:R40"/>
    <mergeCell ref="Q41:R41"/>
    <mergeCell ref="Q42:R42"/>
    <mergeCell ref="I39:J39"/>
    <mergeCell ref="I40:J40"/>
    <mergeCell ref="I41:J41"/>
    <mergeCell ref="AA39:AB39"/>
    <mergeCell ref="AA40:AB40"/>
    <mergeCell ref="AA41:AB41"/>
    <mergeCell ref="F13:H13"/>
    <mergeCell ref="F14:H14"/>
    <mergeCell ref="F15:H15"/>
    <mergeCell ref="F16:H16"/>
    <mergeCell ref="F17:H17"/>
    <mergeCell ref="S30:U30"/>
    <mergeCell ref="S31:U31"/>
    <mergeCell ref="S32:U32"/>
    <mergeCell ref="S33:U33"/>
    <mergeCell ref="S22:U22"/>
    <mergeCell ref="S23:U23"/>
    <mergeCell ref="S24:U24"/>
    <mergeCell ref="S25:U25"/>
    <mergeCell ref="S26:U26"/>
    <mergeCell ref="S27:U27"/>
    <mergeCell ref="F25:H25"/>
    <mergeCell ref="F18:H18"/>
    <mergeCell ref="F19:H19"/>
    <mergeCell ref="F20:H20"/>
    <mergeCell ref="F26:H26"/>
    <mergeCell ref="F27:H27"/>
    <mergeCell ref="F28:H28"/>
    <mergeCell ref="AC21:AE21"/>
    <mergeCell ref="F22:H22"/>
    <mergeCell ref="AC22:AE22"/>
    <mergeCell ref="F23:H23"/>
    <mergeCell ref="AC23:AE23"/>
    <mergeCell ref="F24:H24"/>
    <mergeCell ref="AC24:AE24"/>
    <mergeCell ref="M21:N21"/>
    <mergeCell ref="K22:L22"/>
    <mergeCell ref="M22:N22"/>
    <mergeCell ref="K23:L23"/>
    <mergeCell ref="M23:N23"/>
    <mergeCell ref="K24:L24"/>
    <mergeCell ref="M24:N24"/>
    <mergeCell ref="V20:W20"/>
    <mergeCell ref="X20:Z20"/>
    <mergeCell ref="V21:W21"/>
    <mergeCell ref="X21:Z21"/>
    <mergeCell ref="V22:W22"/>
    <mergeCell ref="X22:Z22"/>
    <mergeCell ref="F34:H34"/>
    <mergeCell ref="AC34:AE34"/>
    <mergeCell ref="AC30:AE30"/>
    <mergeCell ref="F31:H31"/>
    <mergeCell ref="AC31:AE31"/>
    <mergeCell ref="V27:W27"/>
    <mergeCell ref="X27:Z27"/>
    <mergeCell ref="AA26:AB26"/>
    <mergeCell ref="AA27:AB27"/>
    <mergeCell ref="Q31:R31"/>
    <mergeCell ref="Q32:R32"/>
    <mergeCell ref="Q33:R33"/>
    <mergeCell ref="V28:W28"/>
    <mergeCell ref="X28:Z28"/>
    <mergeCell ref="V29:W29"/>
    <mergeCell ref="X29:Z29"/>
    <mergeCell ref="V30:W30"/>
    <mergeCell ref="X30:Z30"/>
    <mergeCell ref="X31:Z31"/>
    <mergeCell ref="X32:Z32"/>
    <mergeCell ref="I26:J26"/>
    <mergeCell ref="I27:J27"/>
    <mergeCell ref="K31:L31"/>
    <mergeCell ref="M31:N31"/>
    <mergeCell ref="AN13:AO13"/>
    <mergeCell ref="AJ13:AK13"/>
    <mergeCell ref="AL13:AM13"/>
    <mergeCell ref="AJ18:AK18"/>
    <mergeCell ref="AJ19:AK19"/>
    <mergeCell ref="AJ20:AK20"/>
    <mergeCell ref="AJ21:AK21"/>
    <mergeCell ref="F39:H39"/>
    <mergeCell ref="AC39:AE39"/>
    <mergeCell ref="AL31:AM31"/>
    <mergeCell ref="AL32:AM32"/>
    <mergeCell ref="Q39:R39"/>
    <mergeCell ref="Q34:R34"/>
    <mergeCell ref="Q35:R35"/>
    <mergeCell ref="Q36:R36"/>
    <mergeCell ref="Q37:R37"/>
    <mergeCell ref="V23:W23"/>
    <mergeCell ref="X23:Z23"/>
    <mergeCell ref="V24:W24"/>
    <mergeCell ref="X24:Z24"/>
    <mergeCell ref="V25:W25"/>
    <mergeCell ref="X25:Z25"/>
    <mergeCell ref="V26:W26"/>
    <mergeCell ref="X26:Z26"/>
    <mergeCell ref="F41:H41"/>
    <mergeCell ref="AC41:AE41"/>
    <mergeCell ref="F36:H36"/>
    <mergeCell ref="AC36:AE36"/>
    <mergeCell ref="F37:H37"/>
    <mergeCell ref="AC37:AE37"/>
    <mergeCell ref="F38:H38"/>
    <mergeCell ref="AC38:AE38"/>
    <mergeCell ref="AL19:AM19"/>
    <mergeCell ref="AL20:AM20"/>
    <mergeCell ref="AL21:AM21"/>
    <mergeCell ref="AJ35:AK35"/>
    <mergeCell ref="AJ36:AK36"/>
    <mergeCell ref="AJ37:AK37"/>
    <mergeCell ref="AJ38:AK38"/>
    <mergeCell ref="AJ39:AK39"/>
    <mergeCell ref="AJ40:AK40"/>
    <mergeCell ref="AJ28:AK28"/>
    <mergeCell ref="AJ33:AK33"/>
    <mergeCell ref="AJ22:AK22"/>
    <mergeCell ref="AJ23:AK23"/>
    <mergeCell ref="AL23:AM23"/>
    <mergeCell ref="AL24:AM24"/>
    <mergeCell ref="AL22:AM22"/>
    <mergeCell ref="AL41:AM41"/>
    <mergeCell ref="AL42:AM42"/>
    <mergeCell ref="AL36:AM36"/>
    <mergeCell ref="AL37:AM37"/>
    <mergeCell ref="AL38:AM38"/>
    <mergeCell ref="AL39:AM39"/>
    <mergeCell ref="AJ25:AK25"/>
    <mergeCell ref="AJ26:AK26"/>
    <mergeCell ref="AJ27:AK27"/>
    <mergeCell ref="AJ41:AK41"/>
    <mergeCell ref="AL40:AM40"/>
    <mergeCell ref="AL34:AM34"/>
    <mergeCell ref="AL35:AM35"/>
    <mergeCell ref="AL33:AM33"/>
    <mergeCell ref="AJ29:AK29"/>
    <mergeCell ref="AJ30:AK30"/>
    <mergeCell ref="AJ31:AK31"/>
    <mergeCell ref="AJ32:AK32"/>
    <mergeCell ref="AL25:AM25"/>
    <mergeCell ref="AL26:AM26"/>
    <mergeCell ref="AL27:AM27"/>
    <mergeCell ref="AL28:AM28"/>
    <mergeCell ref="AL29:AM29"/>
    <mergeCell ref="AL30:AM30"/>
    <mergeCell ref="AN39:AO39"/>
    <mergeCell ref="AN40:AO40"/>
    <mergeCell ref="AN14:AO14"/>
    <mergeCell ref="AN15:AO15"/>
    <mergeCell ref="AN16:AO16"/>
    <mergeCell ref="AN17:AO17"/>
    <mergeCell ref="AN18:AO18"/>
    <mergeCell ref="AN19:AO19"/>
    <mergeCell ref="AN20:AO20"/>
    <mergeCell ref="AN31:AO31"/>
    <mergeCell ref="AN32:AO32"/>
    <mergeCell ref="AN21:AO21"/>
    <mergeCell ref="AN22:AO22"/>
    <mergeCell ref="AN23:AO23"/>
    <mergeCell ref="AN24:AO24"/>
    <mergeCell ref="AN41:AO41"/>
    <mergeCell ref="AN42:AO42"/>
    <mergeCell ref="AP14:AQ14"/>
    <mergeCell ref="AP17:AQ17"/>
    <mergeCell ref="AP18:AQ18"/>
    <mergeCell ref="AN33:AO33"/>
    <mergeCell ref="AN34:AO34"/>
    <mergeCell ref="AN35:AO35"/>
    <mergeCell ref="AN36:AO36"/>
    <mergeCell ref="AN37:AO37"/>
    <mergeCell ref="AN38:AO38"/>
    <mergeCell ref="AN27:AO27"/>
    <mergeCell ref="AN28:AO28"/>
    <mergeCell ref="AN29:AO29"/>
    <mergeCell ref="AN30:AO30"/>
    <mergeCell ref="AP42:AQ42"/>
    <mergeCell ref="AP26:AQ26"/>
    <mergeCell ref="AP30:AQ30"/>
    <mergeCell ref="AP21:AQ21"/>
    <mergeCell ref="AN25:AO25"/>
    <mergeCell ref="AN26:AO26"/>
    <mergeCell ref="AP37:AQ37"/>
    <mergeCell ref="AP29:AQ29"/>
    <mergeCell ref="AP22:AQ22"/>
    <mergeCell ref="AP11:AQ12"/>
    <mergeCell ref="AP13:AQ13"/>
    <mergeCell ref="Q12:R12"/>
    <mergeCell ref="Q13:R13"/>
    <mergeCell ref="Q14:R14"/>
    <mergeCell ref="Q15:R15"/>
    <mergeCell ref="Q16:R16"/>
    <mergeCell ref="Q17:R17"/>
    <mergeCell ref="Q18:R18"/>
    <mergeCell ref="AJ14:AK14"/>
    <mergeCell ref="AJ15:AK15"/>
    <mergeCell ref="AJ16:AK16"/>
    <mergeCell ref="AJ17:AK17"/>
    <mergeCell ref="AL11:AM11"/>
    <mergeCell ref="AL14:AM14"/>
    <mergeCell ref="AL15:AM15"/>
    <mergeCell ref="AL16:AM16"/>
    <mergeCell ref="AL17:AM17"/>
    <mergeCell ref="AL18:AM18"/>
    <mergeCell ref="AC18:AE18"/>
    <mergeCell ref="AJ12:AK12"/>
    <mergeCell ref="AL12:AM12"/>
    <mergeCell ref="V12:W12"/>
    <mergeCell ref="X12:Z12"/>
    <mergeCell ref="I42:J42"/>
    <mergeCell ref="I33:J33"/>
    <mergeCell ref="AA28:AB28"/>
    <mergeCell ref="AA29:AB29"/>
    <mergeCell ref="AA30:AB30"/>
    <mergeCell ref="AA31:AB31"/>
    <mergeCell ref="AA32:AB32"/>
    <mergeCell ref="AA33:AB33"/>
    <mergeCell ref="AA34:AB34"/>
    <mergeCell ref="AA35:AB35"/>
    <mergeCell ref="AA36:AB36"/>
    <mergeCell ref="V39:W39"/>
    <mergeCell ref="X39:Z39"/>
    <mergeCell ref="V40:W40"/>
    <mergeCell ref="X40:Z40"/>
    <mergeCell ref="V41:W41"/>
    <mergeCell ref="X41:Z41"/>
    <mergeCell ref="V42:W42"/>
    <mergeCell ref="X42:Z42"/>
    <mergeCell ref="V31:W31"/>
    <mergeCell ref="AA42:AB42"/>
    <mergeCell ref="I28:J28"/>
    <mergeCell ref="I29:J29"/>
    <mergeCell ref="I30:J30"/>
    <mergeCell ref="I15:J15"/>
    <mergeCell ref="I16:J16"/>
    <mergeCell ref="I17:J17"/>
    <mergeCell ref="I18:J18"/>
    <mergeCell ref="I19:J19"/>
    <mergeCell ref="I20:J20"/>
    <mergeCell ref="I21:J21"/>
    <mergeCell ref="I22:J22"/>
    <mergeCell ref="I23:J23"/>
    <mergeCell ref="K21:L21"/>
    <mergeCell ref="AR11:AS11"/>
    <mergeCell ref="AN11:AO12"/>
    <mergeCell ref="F11:J11"/>
    <mergeCell ref="AF11:AI11"/>
    <mergeCell ref="I35:J35"/>
    <mergeCell ref="I36:J36"/>
    <mergeCell ref="I37:J37"/>
    <mergeCell ref="I31:J31"/>
    <mergeCell ref="I32:J32"/>
    <mergeCell ref="AA12:AB12"/>
    <mergeCell ref="AA13:AB13"/>
    <mergeCell ref="AA14:AB14"/>
    <mergeCell ref="AA15:AB15"/>
    <mergeCell ref="AA16:AB16"/>
    <mergeCell ref="AA17:AB17"/>
    <mergeCell ref="AA18:AB18"/>
    <mergeCell ref="AA19:AB19"/>
    <mergeCell ref="AA20:AB20"/>
    <mergeCell ref="AA21:AB21"/>
    <mergeCell ref="AA22:AB22"/>
    <mergeCell ref="AA23:AB23"/>
    <mergeCell ref="AA24:AB24"/>
    <mergeCell ref="AA25:AB25"/>
    <mergeCell ref="K11:N11"/>
    <mergeCell ref="K12:L12"/>
    <mergeCell ref="M12:N12"/>
    <mergeCell ref="K13:L13"/>
    <mergeCell ref="M13:N13"/>
    <mergeCell ref="K14:L14"/>
    <mergeCell ref="M14:N14"/>
    <mergeCell ref="K15:L15"/>
    <mergeCell ref="M15:N15"/>
    <mergeCell ref="M25:N25"/>
    <mergeCell ref="K26:L26"/>
    <mergeCell ref="M26:N26"/>
    <mergeCell ref="K27:L27"/>
    <mergeCell ref="M27:N27"/>
    <mergeCell ref="K28:L28"/>
    <mergeCell ref="M28:N28"/>
    <mergeCell ref="K29:L29"/>
    <mergeCell ref="M29:N29"/>
    <mergeCell ref="K32:L32"/>
    <mergeCell ref="M32:N32"/>
    <mergeCell ref="K33:L33"/>
    <mergeCell ref="M33:N33"/>
    <mergeCell ref="K34:L34"/>
    <mergeCell ref="M34:N34"/>
    <mergeCell ref="K35:L35"/>
    <mergeCell ref="M35:N35"/>
    <mergeCell ref="K41:L41"/>
    <mergeCell ref="M41:N41"/>
    <mergeCell ref="K42:L42"/>
    <mergeCell ref="M42:N42"/>
    <mergeCell ref="K36:L36"/>
    <mergeCell ref="M36:N36"/>
    <mergeCell ref="K37:L37"/>
    <mergeCell ref="M37:N37"/>
    <mergeCell ref="K38:L38"/>
    <mergeCell ref="M38:N38"/>
    <mergeCell ref="K39:L39"/>
    <mergeCell ref="M39:N39"/>
    <mergeCell ref="K40:L40"/>
    <mergeCell ref="M40:N40"/>
  </mergeCells>
  <dataValidations count="8">
    <dataValidation type="list" allowBlank="1" showInputMessage="1" showErrorMessage="1" sqref="F13:H42" xr:uid="{D3827B24-6BEE-4280-AC13-0DB53D96C070}">
      <formula1>Acces</formula1>
    </dataValidation>
    <dataValidation type="list" allowBlank="1" showInputMessage="1" showErrorMessage="1" sqref="AA13:AA42 Q13:Q42 V13:V42" xr:uid="{66B78F3D-EDEF-405E-BFA1-E92C527AF351}">
      <formula1>Voie</formula1>
    </dataValidation>
    <dataValidation type="list" allowBlank="1" showInputMessage="1" showErrorMessage="1" sqref="S13:U42 X13:Z42 AC13:AE42" xr:uid="{28CDF6E5-2910-45CD-8B68-C0FC41F8291B}">
      <formula1>Alimentation</formula1>
    </dataValidation>
    <dataValidation type="list" allowBlank="1" showInputMessage="1" showErrorMessage="1" sqref="I13:J42" xr:uid="{8A3E9DB7-85FF-4805-BDC3-8773A204314A}">
      <formula1>Baie</formula1>
    </dataValidation>
    <dataValidation type="list" allowBlank="1" showInputMessage="1" showErrorMessage="1" sqref="AI2:AP2" xr:uid="{811C6437-B824-4C69-BA6F-41A67B766AA5}">
      <formula1>Inge</formula1>
    </dataValidation>
    <dataValidation type="list" allowBlank="1" showInputMessage="1" showErrorMessage="1" sqref="AI5:AP5" xr:uid="{4107DF7B-5AEA-4C46-8014-09222795B657}">
      <formula1>Fournisseur</formula1>
    </dataValidation>
    <dataValidation type="list" allowBlank="1" showInputMessage="1" showErrorMessage="1" sqref="K13:L42 AF14:AG42" xr:uid="{8E7F05F6-4C65-4C44-A1CB-2E03B37AAC19}">
      <formula1>Collecte</formula1>
    </dataValidation>
    <dataValidation type="list" allowBlank="1" showInputMessage="1" showErrorMessage="1" sqref="AH13:AI42 M13:N42" xr:uid="{911926A3-993E-4639-BF08-A276938CAC66}">
      <formula1>Transport</formula1>
    </dataValidation>
  </dataValidations>
  <pageMargins left="0.7" right="0.7" top="0.75" bottom="0.75" header="0.3" footer="0.3"/>
  <pageSetup paperSize="9" scale="2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2FB435D-780A-458D-9C3D-2465CEFC128F}">
          <x14:formula1>
            <xm:f>Liste!$D$3:$D$5</xm:f>
          </x14:formula1>
          <xm:sqref>D13:E42</xm:sqref>
        </x14:dataValidation>
        <x14:dataValidation type="list" allowBlank="1" showInputMessage="1" showErrorMessage="1" xr:uid="{8989256E-CB7D-43B8-96A2-131689930021}">
          <x14:formula1>
            <xm:f>Liste!$Y$4:$Y$5</xm:f>
          </x14:formula1>
          <xm:sqref>AF13:AG13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64"/>
  <sheetViews>
    <sheetView showGridLines="0" topLeftCell="V1" zoomScale="130" zoomScaleNormal="130" workbookViewId="0">
      <selection activeCell="AF25" sqref="AF25"/>
    </sheetView>
  </sheetViews>
  <sheetFormatPr baseColWidth="10" defaultColWidth="11.44140625" defaultRowHeight="10.199999999999999"/>
  <cols>
    <col min="1" max="1" width="14.88671875" style="23" bestFit="1" customWidth="1"/>
    <col min="2" max="2" width="6.33203125" style="23" bestFit="1" customWidth="1"/>
    <col min="3" max="4" width="17.109375" style="23" customWidth="1"/>
    <col min="5" max="5" width="8.88671875" style="23" customWidth="1"/>
    <col min="6" max="6" width="5.109375" style="23" bestFit="1" customWidth="1"/>
    <col min="7" max="7" width="4.5546875" style="23" bestFit="1" customWidth="1"/>
    <col min="8" max="8" width="6" style="23" customWidth="1"/>
    <col min="9" max="9" width="21.6640625" style="23" bestFit="1" customWidth="1"/>
    <col min="10" max="10" width="8.88671875" style="23" bestFit="1" customWidth="1"/>
    <col min="11" max="11" width="7.6640625" style="23" bestFit="1" customWidth="1"/>
    <col min="12" max="12" width="20.6640625" style="23" bestFit="1" customWidth="1"/>
    <col min="13" max="13" width="7.6640625" style="23" bestFit="1" customWidth="1"/>
    <col min="14" max="14" width="3.6640625" style="23" bestFit="1" customWidth="1"/>
    <col min="15" max="15" width="17.88671875" style="23" bestFit="1" customWidth="1"/>
    <col min="16" max="16" width="3.33203125" style="23" bestFit="1" customWidth="1"/>
    <col min="17" max="17" width="7.6640625" style="23" bestFit="1" customWidth="1"/>
    <col min="18" max="18" width="8.6640625" style="23" bestFit="1" customWidth="1"/>
    <col min="19" max="19" width="7.6640625" style="23" bestFit="1" customWidth="1"/>
    <col min="20" max="21" width="4.6640625" style="23" customWidth="1"/>
    <col min="22" max="22" width="7.6640625" style="23" bestFit="1" customWidth="1"/>
    <col min="23" max="23" width="4.6640625" style="23" customWidth="1"/>
    <col min="24" max="24" width="6.5546875" style="23" bestFit="1" customWidth="1"/>
    <col min="25" max="25" width="11.33203125" style="23" bestFit="1" customWidth="1"/>
    <col min="26" max="26" width="12.109375" style="23" bestFit="1" customWidth="1"/>
    <col min="27" max="27" width="9" style="23" bestFit="1" customWidth="1"/>
    <col min="28" max="28" width="9" style="23" customWidth="1"/>
    <col min="29" max="29" width="14" style="23" bestFit="1" customWidth="1"/>
    <col min="30" max="30" width="14" style="23" customWidth="1"/>
    <col min="31" max="31" width="19.5546875" style="23" bestFit="1" customWidth="1"/>
    <col min="32" max="32" width="25.6640625" style="23" bestFit="1" customWidth="1"/>
    <col min="33" max="35" width="11.44140625" style="23"/>
    <col min="36" max="36" width="17.5546875" style="23" bestFit="1" customWidth="1"/>
    <col min="37" max="37" width="28" style="23" bestFit="1" customWidth="1"/>
    <col min="38" max="39" width="28" style="23" customWidth="1"/>
    <col min="40" max="40" width="36.44140625" style="23" bestFit="1" customWidth="1"/>
    <col min="41" max="41" width="9.109375" style="23" bestFit="1" customWidth="1"/>
    <col min="42" max="42" width="11" style="23" customWidth="1"/>
    <col min="43" max="43" width="28.88671875" style="23" bestFit="1" customWidth="1"/>
    <col min="44" max="44" width="21.6640625" style="23" bestFit="1" customWidth="1"/>
    <col min="45" max="45" width="20" style="23" customWidth="1"/>
    <col min="46" max="46" width="26.44140625" style="23" bestFit="1" customWidth="1"/>
    <col min="47" max="47" width="9.109375" style="23" customWidth="1"/>
    <col min="48" max="48" width="20" style="23" bestFit="1" customWidth="1"/>
    <col min="49" max="51" width="11.44140625" style="23"/>
    <col min="52" max="52" width="13.44140625" style="23" bestFit="1" customWidth="1"/>
    <col min="53" max="53" width="36.109375" style="23" bestFit="1" customWidth="1"/>
    <col min="54" max="54" width="21.6640625" style="23" bestFit="1" customWidth="1"/>
    <col min="55" max="55" width="22.6640625" style="23" bestFit="1" customWidth="1"/>
    <col min="56" max="56" width="43" style="23" bestFit="1" customWidth="1"/>
    <col min="57" max="57" width="9.109375" style="33" bestFit="1" customWidth="1"/>
    <col min="58" max="58" width="17.88671875" style="23" bestFit="1" customWidth="1"/>
    <col min="59" max="16384" width="11.44140625" style="23"/>
  </cols>
  <sheetData>
    <row r="1" spans="1:60">
      <c r="A1" s="28" t="s">
        <v>34</v>
      </c>
      <c r="B1" s="28" t="s">
        <v>35</v>
      </c>
      <c r="C1" s="28" t="s">
        <v>37</v>
      </c>
      <c r="D1" s="65" t="s">
        <v>556</v>
      </c>
      <c r="E1" s="28" t="s">
        <v>544</v>
      </c>
      <c r="F1" s="28" t="s">
        <v>54</v>
      </c>
      <c r="G1" s="28" t="s">
        <v>67</v>
      </c>
      <c r="H1" s="28" t="s">
        <v>546</v>
      </c>
      <c r="I1" s="28" t="s">
        <v>36</v>
      </c>
      <c r="J1" s="30" t="s">
        <v>21</v>
      </c>
      <c r="K1" s="30" t="s">
        <v>500</v>
      </c>
      <c r="L1" s="29" t="s">
        <v>509</v>
      </c>
      <c r="M1" s="30" t="s">
        <v>21</v>
      </c>
      <c r="N1" s="30" t="s">
        <v>500</v>
      </c>
      <c r="O1" s="29" t="s">
        <v>510</v>
      </c>
      <c r="P1" s="45" t="s">
        <v>21</v>
      </c>
      <c r="Q1" s="45" t="s">
        <v>500</v>
      </c>
      <c r="R1" s="28" t="s">
        <v>517</v>
      </c>
      <c r="S1" s="45" t="s">
        <v>21</v>
      </c>
      <c r="T1" s="45" t="s">
        <v>500</v>
      </c>
      <c r="U1" s="28" t="s">
        <v>516</v>
      </c>
      <c r="V1" s="45" t="s">
        <v>21</v>
      </c>
      <c r="W1" s="45" t="s">
        <v>500</v>
      </c>
      <c r="X1" s="28" t="s">
        <v>525</v>
      </c>
      <c r="Y1" s="28" t="s">
        <v>542</v>
      </c>
      <c r="Z1" s="28" t="s">
        <v>543</v>
      </c>
      <c r="AA1" s="28" t="s">
        <v>21</v>
      </c>
      <c r="AB1" s="28" t="s">
        <v>575</v>
      </c>
      <c r="AC1" s="29" t="s">
        <v>56</v>
      </c>
      <c r="AD1" s="30" t="s">
        <v>71</v>
      </c>
      <c r="AE1" s="30" t="s">
        <v>70</v>
      </c>
      <c r="AF1" s="23" t="s">
        <v>73</v>
      </c>
      <c r="AG1" s="23" t="s">
        <v>74</v>
      </c>
      <c r="AH1" s="23" t="s">
        <v>75</v>
      </c>
      <c r="AJ1" s="31" t="s">
        <v>38</v>
      </c>
      <c r="AK1" s="24" t="s">
        <v>76</v>
      </c>
      <c r="AL1" s="24" t="s">
        <v>84</v>
      </c>
      <c r="AM1" s="24" t="s">
        <v>86</v>
      </c>
      <c r="AN1" s="24" t="s">
        <v>87</v>
      </c>
      <c r="AO1" s="24" t="s">
        <v>88</v>
      </c>
      <c r="AP1" s="24" t="s">
        <v>89</v>
      </c>
      <c r="AQ1" s="24" t="s">
        <v>96</v>
      </c>
      <c r="AR1" s="24" t="s">
        <v>99</v>
      </c>
      <c r="AS1" s="24" t="s">
        <v>100</v>
      </c>
      <c r="AT1" s="24" t="s">
        <v>87</v>
      </c>
      <c r="AU1" s="24" t="s">
        <v>88</v>
      </c>
      <c r="AV1" s="24" t="s">
        <v>89</v>
      </c>
      <c r="AW1" s="25"/>
      <c r="AZ1" s="28" t="s">
        <v>105</v>
      </c>
      <c r="BA1" s="24" t="s">
        <v>76</v>
      </c>
      <c r="BB1" s="24" t="s">
        <v>84</v>
      </c>
      <c r="BC1" s="24" t="s">
        <v>86</v>
      </c>
      <c r="BD1" s="24" t="s">
        <v>87</v>
      </c>
      <c r="BE1" s="32" t="s">
        <v>88</v>
      </c>
      <c r="BF1" s="24" t="s">
        <v>89</v>
      </c>
      <c r="BG1" s="23" t="s">
        <v>106</v>
      </c>
    </row>
    <row r="2" spans="1:60">
      <c r="AC2" s="114"/>
      <c r="AD2" s="114"/>
      <c r="AE2" s="114"/>
      <c r="AF2" s="114"/>
      <c r="AG2" s="114"/>
      <c r="AH2" s="114"/>
      <c r="AI2" s="114"/>
      <c r="AJ2" s="117" t="s">
        <v>108</v>
      </c>
      <c r="AK2" s="117" t="s">
        <v>235</v>
      </c>
      <c r="AL2" s="118" t="s">
        <v>85</v>
      </c>
      <c r="AM2" s="118" t="s">
        <v>646</v>
      </c>
      <c r="AN2" s="117" t="s">
        <v>647</v>
      </c>
      <c r="AO2" s="117">
        <v>92919</v>
      </c>
      <c r="AP2" s="117" t="s">
        <v>648</v>
      </c>
      <c r="AQ2" s="117" t="s">
        <v>649</v>
      </c>
      <c r="AR2" s="117" t="s">
        <v>650</v>
      </c>
      <c r="AS2" s="117" t="s">
        <v>651</v>
      </c>
      <c r="AT2" s="117" t="s">
        <v>652</v>
      </c>
      <c r="AU2" s="117">
        <v>92088</v>
      </c>
      <c r="AV2" s="117" t="s">
        <v>653</v>
      </c>
      <c r="AZ2" s="28"/>
      <c r="BA2" s="24"/>
      <c r="BB2" s="24"/>
      <c r="BC2" s="24"/>
      <c r="BD2" s="24"/>
      <c r="BE2" s="32"/>
      <c r="BF2" s="24"/>
    </row>
    <row r="3" spans="1:60">
      <c r="A3" s="23" t="s">
        <v>39</v>
      </c>
      <c r="B3" s="23" t="s">
        <v>41</v>
      </c>
      <c r="C3" s="23" t="s">
        <v>42</v>
      </c>
      <c r="D3" s="26" t="s">
        <v>515</v>
      </c>
      <c r="E3" s="23" t="s">
        <v>528</v>
      </c>
      <c r="F3" s="23" t="s">
        <v>55</v>
      </c>
      <c r="G3" s="23">
        <v>2</v>
      </c>
      <c r="H3" s="23" t="s">
        <v>547</v>
      </c>
      <c r="I3" s="23" t="s">
        <v>553</v>
      </c>
      <c r="J3" s="113">
        <v>411.88</v>
      </c>
      <c r="K3" s="113">
        <v>154.46</v>
      </c>
      <c r="L3" s="46" t="s">
        <v>565</v>
      </c>
      <c r="M3" s="113">
        <v>308.91000000000003</v>
      </c>
      <c r="N3" s="46">
        <v>0</v>
      </c>
      <c r="O3" s="23" t="s">
        <v>511</v>
      </c>
      <c r="P3" s="46">
        <v>0</v>
      </c>
      <c r="Q3" s="113">
        <v>102.97</v>
      </c>
      <c r="R3" s="46" t="s">
        <v>508</v>
      </c>
      <c r="S3" s="113">
        <v>514.85</v>
      </c>
      <c r="T3" s="46">
        <v>0</v>
      </c>
      <c r="U3" s="46" t="s">
        <v>508</v>
      </c>
      <c r="V3" s="113">
        <v>617.82000000000005</v>
      </c>
      <c r="W3" s="46">
        <v>0</v>
      </c>
      <c r="X3" s="46" t="s">
        <v>526</v>
      </c>
      <c r="Y3" s="46" t="s">
        <v>590</v>
      </c>
      <c r="Z3" s="46" t="s">
        <v>591</v>
      </c>
      <c r="AA3" s="23" t="s">
        <v>530</v>
      </c>
      <c r="AB3" s="23" t="s">
        <v>576</v>
      </c>
      <c r="AC3" s="114" t="s">
        <v>60</v>
      </c>
      <c r="AD3" s="114" t="s">
        <v>72</v>
      </c>
      <c r="AE3" s="114" t="s">
        <v>603</v>
      </c>
      <c r="AF3" s="114" t="s">
        <v>58</v>
      </c>
      <c r="AG3" s="115">
        <v>483770761</v>
      </c>
      <c r="AH3" s="116">
        <v>665845450</v>
      </c>
      <c r="AI3" s="114"/>
      <c r="AJ3" s="119"/>
      <c r="AK3" s="119"/>
      <c r="AL3" s="120"/>
      <c r="AM3" s="120"/>
      <c r="AN3" s="119"/>
      <c r="AO3" s="119"/>
      <c r="AP3" s="119"/>
      <c r="AQ3" s="119"/>
      <c r="AR3" s="119"/>
      <c r="AS3" s="119"/>
      <c r="AT3" s="119"/>
      <c r="AU3" s="119"/>
      <c r="AV3" s="119"/>
      <c r="AW3" s="25"/>
      <c r="AZ3" s="23" t="s">
        <v>107</v>
      </c>
      <c r="BA3" s="23" t="s">
        <v>234</v>
      </c>
      <c r="BB3" s="23" t="s">
        <v>101</v>
      </c>
      <c r="BC3" s="23" t="s">
        <v>203</v>
      </c>
      <c r="BD3" s="23" t="s">
        <v>232</v>
      </c>
      <c r="BE3" s="33">
        <v>54320</v>
      </c>
      <c r="BF3" s="23" t="s">
        <v>233</v>
      </c>
      <c r="BG3" s="23" t="s">
        <v>155</v>
      </c>
    </row>
    <row r="4" spans="1:60">
      <c r="A4" s="23" t="s">
        <v>69</v>
      </c>
      <c r="C4" s="23" t="s">
        <v>43</v>
      </c>
      <c r="D4" s="26" t="s">
        <v>573</v>
      </c>
      <c r="E4" s="26" t="s">
        <v>529</v>
      </c>
      <c r="I4" s="23" t="s">
        <v>554</v>
      </c>
      <c r="J4" s="113">
        <v>514.85</v>
      </c>
      <c r="K4" s="113">
        <v>241.98</v>
      </c>
      <c r="L4" s="46" t="s">
        <v>566</v>
      </c>
      <c r="M4" s="46">
        <v>0</v>
      </c>
      <c r="N4" s="46">
        <v>0</v>
      </c>
      <c r="O4" s="23" t="s">
        <v>512</v>
      </c>
      <c r="P4" s="46">
        <v>0</v>
      </c>
      <c r="Q4" s="113">
        <v>154.46</v>
      </c>
      <c r="R4" s="46" t="s">
        <v>515</v>
      </c>
      <c r="S4" s="46">
        <v>0</v>
      </c>
      <c r="T4" s="46">
        <v>0</v>
      </c>
      <c r="U4" s="46" t="s">
        <v>515</v>
      </c>
      <c r="V4" s="46">
        <v>0</v>
      </c>
      <c r="W4" s="46">
        <v>0</v>
      </c>
      <c r="X4" s="46" t="s">
        <v>527</v>
      </c>
      <c r="Y4" s="46" t="s">
        <v>591</v>
      </c>
      <c r="Z4" s="46" t="s">
        <v>593</v>
      </c>
      <c r="AB4" s="23" t="s">
        <v>557</v>
      </c>
      <c r="AC4" s="114" t="s">
        <v>64</v>
      </c>
      <c r="AD4" s="114" t="s">
        <v>72</v>
      </c>
      <c r="AE4" s="114" t="s">
        <v>604</v>
      </c>
      <c r="AF4" s="114" t="s">
        <v>65</v>
      </c>
      <c r="AG4" s="115">
        <v>214160005</v>
      </c>
      <c r="AH4" s="116">
        <v>659512875</v>
      </c>
      <c r="AI4" s="114"/>
      <c r="AJ4" s="117" t="s">
        <v>48</v>
      </c>
      <c r="AK4" s="117" t="s">
        <v>80</v>
      </c>
      <c r="AL4" s="118" t="s">
        <v>85</v>
      </c>
      <c r="AM4" s="118" t="s">
        <v>473</v>
      </c>
      <c r="AN4" s="117" t="s">
        <v>474</v>
      </c>
      <c r="AO4" s="117">
        <v>50000</v>
      </c>
      <c r="AP4" s="117" t="s">
        <v>475</v>
      </c>
      <c r="AQ4" s="117" t="s">
        <v>476</v>
      </c>
      <c r="AR4" s="117" t="s">
        <v>101</v>
      </c>
      <c r="AS4" s="117" t="s">
        <v>477</v>
      </c>
      <c r="AT4" s="117" t="s">
        <v>90</v>
      </c>
      <c r="AU4" s="117">
        <v>27100</v>
      </c>
      <c r="AV4" s="117" t="s">
        <v>91</v>
      </c>
      <c r="AW4" s="25"/>
      <c r="AZ4" s="23" t="s">
        <v>108</v>
      </c>
      <c r="BA4" s="23" t="s">
        <v>235</v>
      </c>
      <c r="BB4" s="23" t="s">
        <v>238</v>
      </c>
      <c r="BC4" s="23" t="s">
        <v>236</v>
      </c>
      <c r="BD4" s="23" t="s">
        <v>102</v>
      </c>
      <c r="BE4" s="33">
        <v>92088</v>
      </c>
      <c r="BF4" s="24" t="s">
        <v>103</v>
      </c>
      <c r="BG4" s="23" t="s">
        <v>156</v>
      </c>
    </row>
    <row r="5" spans="1:60">
      <c r="A5" s="23" t="s">
        <v>40</v>
      </c>
      <c r="C5" s="27" t="s">
        <v>391</v>
      </c>
      <c r="D5" s="26" t="s">
        <v>572</v>
      </c>
      <c r="E5" s="26"/>
      <c r="I5" s="23" t="s">
        <v>555</v>
      </c>
      <c r="J5" s="113">
        <v>617.82000000000005</v>
      </c>
      <c r="K5" s="113">
        <v>308.91000000000003</v>
      </c>
      <c r="L5" s="46"/>
      <c r="M5" s="46">
        <v>0</v>
      </c>
      <c r="O5" s="23" t="s">
        <v>513</v>
      </c>
      <c r="P5" s="46">
        <v>0</v>
      </c>
      <c r="Q5" s="113">
        <v>123.57</v>
      </c>
      <c r="R5" s="46"/>
      <c r="S5" s="46"/>
      <c r="T5" s="46"/>
      <c r="U5" s="46"/>
      <c r="V5" s="46"/>
      <c r="W5" s="46"/>
      <c r="X5" s="46"/>
      <c r="Y5" s="46" t="s">
        <v>592</v>
      </c>
      <c r="Z5" s="46" t="s">
        <v>592</v>
      </c>
      <c r="AB5" s="23" t="s">
        <v>577</v>
      </c>
      <c r="AC5" s="114" t="s">
        <v>63</v>
      </c>
      <c r="AD5" s="114" t="s">
        <v>72</v>
      </c>
      <c r="AE5" s="114" t="s">
        <v>604</v>
      </c>
      <c r="AF5" s="114" t="s">
        <v>66</v>
      </c>
      <c r="AG5" s="115">
        <v>290767761</v>
      </c>
      <c r="AH5" s="116">
        <v>665845353</v>
      </c>
      <c r="AI5" s="114"/>
      <c r="AJ5" s="117" t="s">
        <v>484</v>
      </c>
      <c r="AK5" s="117" t="s">
        <v>83</v>
      </c>
      <c r="AL5" s="118" t="s">
        <v>85</v>
      </c>
      <c r="AM5" s="118" t="s">
        <v>485</v>
      </c>
      <c r="AN5" s="117" t="s">
        <v>486</v>
      </c>
      <c r="AO5" s="117">
        <v>56450</v>
      </c>
      <c r="AP5" s="117" t="s">
        <v>487</v>
      </c>
      <c r="AQ5" s="117" t="s">
        <v>476</v>
      </c>
      <c r="AR5" s="117" t="s">
        <v>101</v>
      </c>
      <c r="AS5" s="117" t="s">
        <v>477</v>
      </c>
      <c r="AT5" s="117" t="s">
        <v>90</v>
      </c>
      <c r="AU5" s="117">
        <v>27100</v>
      </c>
      <c r="AV5" s="117" t="s">
        <v>91</v>
      </c>
      <c r="AW5" s="25"/>
      <c r="AZ5" s="23" t="s">
        <v>109</v>
      </c>
      <c r="BA5" s="23" t="s">
        <v>237</v>
      </c>
      <c r="BB5" s="23" t="s">
        <v>239</v>
      </c>
      <c r="BC5" s="23" t="s">
        <v>240</v>
      </c>
      <c r="BD5" s="23" t="s">
        <v>241</v>
      </c>
      <c r="BE5" s="33">
        <v>83000</v>
      </c>
      <c r="BF5" s="23" t="s">
        <v>242</v>
      </c>
      <c r="BG5" s="23" t="s">
        <v>157</v>
      </c>
    </row>
    <row r="6" spans="1:60">
      <c r="A6" s="23" t="s">
        <v>467</v>
      </c>
      <c r="C6" s="27" t="s">
        <v>253</v>
      </c>
      <c r="D6" s="26"/>
      <c r="E6" s="26"/>
      <c r="I6" s="23" t="s">
        <v>579</v>
      </c>
      <c r="J6" s="113">
        <v>308.91000000000003</v>
      </c>
      <c r="K6" s="113">
        <v>308.91000000000003</v>
      </c>
      <c r="L6" s="46"/>
      <c r="O6" s="23" t="s">
        <v>514</v>
      </c>
      <c r="P6" s="46">
        <v>0</v>
      </c>
      <c r="Q6" s="113">
        <v>175.05</v>
      </c>
      <c r="R6" s="46"/>
      <c r="S6" s="46"/>
      <c r="T6" s="46"/>
      <c r="U6" s="46"/>
      <c r="V6" s="46"/>
      <c r="W6" s="46"/>
      <c r="X6" s="46"/>
      <c r="Z6" s="46" t="s">
        <v>594</v>
      </c>
      <c r="AC6" s="114" t="s">
        <v>61</v>
      </c>
      <c r="AD6" s="114" t="s">
        <v>72</v>
      </c>
      <c r="AE6" s="114" t="s">
        <v>604</v>
      </c>
      <c r="AF6" s="114" t="s">
        <v>605</v>
      </c>
      <c r="AG6" s="115"/>
      <c r="AH6" s="116">
        <v>665898997</v>
      </c>
      <c r="AI6" s="114"/>
      <c r="AJ6" s="117" t="s">
        <v>606</v>
      </c>
      <c r="AK6" s="117" t="s">
        <v>559</v>
      </c>
      <c r="AL6" s="118" t="s">
        <v>85</v>
      </c>
      <c r="AM6" s="118" t="s">
        <v>561</v>
      </c>
      <c r="AN6" s="117" t="s">
        <v>607</v>
      </c>
      <c r="AO6" s="117">
        <v>51500</v>
      </c>
      <c r="AP6" s="117" t="s">
        <v>562</v>
      </c>
      <c r="AQ6" s="117" t="s">
        <v>72</v>
      </c>
      <c r="AR6" s="117" t="s">
        <v>608</v>
      </c>
      <c r="AS6" s="117" t="s">
        <v>609</v>
      </c>
      <c r="AT6" s="117" t="s">
        <v>607</v>
      </c>
      <c r="AU6" s="117">
        <v>51500</v>
      </c>
      <c r="AV6" s="117" t="s">
        <v>562</v>
      </c>
      <c r="AW6" s="25"/>
      <c r="AZ6" s="23" t="s">
        <v>110</v>
      </c>
      <c r="BA6" s="23" t="s">
        <v>243</v>
      </c>
      <c r="BB6" s="23" t="s">
        <v>101</v>
      </c>
      <c r="BC6" s="23" t="s">
        <v>244</v>
      </c>
      <c r="BD6" s="23" t="s">
        <v>245</v>
      </c>
      <c r="BE6" s="33">
        <v>44210</v>
      </c>
      <c r="BF6" s="23" t="s">
        <v>246</v>
      </c>
      <c r="BG6" s="23" t="s">
        <v>158</v>
      </c>
    </row>
    <row r="7" spans="1:60">
      <c r="C7" s="27" t="s">
        <v>44</v>
      </c>
      <c r="D7" s="26"/>
      <c r="E7" s="26"/>
      <c r="I7" s="23" t="s">
        <v>580</v>
      </c>
      <c r="J7" s="113">
        <v>308.91000000000003</v>
      </c>
      <c r="K7" s="113">
        <v>308.91000000000003</v>
      </c>
      <c r="L7" s="46"/>
      <c r="O7" s="23" t="s">
        <v>548</v>
      </c>
      <c r="P7" s="46">
        <v>0</v>
      </c>
      <c r="Q7" s="113">
        <f>Q3*2</f>
        <v>205.94</v>
      </c>
      <c r="AC7" s="114" t="s">
        <v>610</v>
      </c>
      <c r="AD7" s="114" t="s">
        <v>72</v>
      </c>
      <c r="AE7" s="114" t="s">
        <v>604</v>
      </c>
      <c r="AF7" s="114" t="s">
        <v>611</v>
      </c>
      <c r="AG7" s="115"/>
      <c r="AH7" s="116" t="s">
        <v>612</v>
      </c>
      <c r="AI7" s="114"/>
      <c r="AJ7" s="117" t="s">
        <v>49</v>
      </c>
      <c r="AK7" s="117" t="s">
        <v>81</v>
      </c>
      <c r="AL7" s="118" t="s">
        <v>85</v>
      </c>
      <c r="AM7" s="118" t="s">
        <v>478</v>
      </c>
      <c r="AN7" s="117" t="s">
        <v>90</v>
      </c>
      <c r="AO7" s="117">
        <v>27100</v>
      </c>
      <c r="AP7" s="117" t="s">
        <v>91</v>
      </c>
      <c r="AQ7" s="117" t="s">
        <v>77</v>
      </c>
      <c r="AR7" s="117" t="s">
        <v>101</v>
      </c>
      <c r="AS7" s="117" t="s">
        <v>471</v>
      </c>
      <c r="AT7" s="117" t="s">
        <v>90</v>
      </c>
      <c r="AU7" s="117">
        <v>27100</v>
      </c>
      <c r="AV7" s="117" t="s">
        <v>91</v>
      </c>
      <c r="AW7" s="25"/>
      <c r="AZ7" s="23" t="s">
        <v>111</v>
      </c>
      <c r="BA7" s="23" t="s">
        <v>204</v>
      </c>
      <c r="BB7" s="23" t="s">
        <v>101</v>
      </c>
      <c r="BC7" s="23" t="s">
        <v>247</v>
      </c>
      <c r="BD7" s="23" t="s">
        <v>248</v>
      </c>
      <c r="BE7" s="33">
        <v>31520</v>
      </c>
      <c r="BF7" s="23" t="s">
        <v>249</v>
      </c>
      <c r="BG7" s="23" t="s">
        <v>159</v>
      </c>
    </row>
    <row r="8" spans="1:60">
      <c r="C8" s="27" t="s">
        <v>45</v>
      </c>
      <c r="D8" s="26"/>
      <c r="E8" s="26"/>
      <c r="F8" s="27"/>
      <c r="G8" s="27"/>
      <c r="H8" s="27"/>
      <c r="I8" s="23" t="s">
        <v>581</v>
      </c>
      <c r="J8" s="113">
        <v>308.91000000000003</v>
      </c>
      <c r="K8" s="113">
        <v>308.91000000000003</v>
      </c>
      <c r="O8" s="23" t="s">
        <v>549</v>
      </c>
      <c r="P8" s="46">
        <v>0</v>
      </c>
      <c r="Q8" s="113">
        <f>Q4*2</f>
        <v>308.92</v>
      </c>
      <c r="AC8" s="114" t="s">
        <v>464</v>
      </c>
      <c r="AD8" s="114" t="s">
        <v>72</v>
      </c>
      <c r="AE8" s="114" t="s">
        <v>604</v>
      </c>
      <c r="AF8" s="114" t="s">
        <v>393</v>
      </c>
      <c r="AG8" s="115">
        <v>628094370</v>
      </c>
      <c r="AH8" s="116">
        <v>628094370</v>
      </c>
      <c r="AI8" s="114"/>
      <c r="AJ8" s="117" t="s">
        <v>52</v>
      </c>
      <c r="AK8" s="117" t="s">
        <v>52</v>
      </c>
      <c r="AL8" s="118" t="s">
        <v>85</v>
      </c>
      <c r="AM8" s="118" t="s">
        <v>481</v>
      </c>
      <c r="AN8" s="117" t="s">
        <v>613</v>
      </c>
      <c r="AO8" s="117">
        <v>67960</v>
      </c>
      <c r="AP8" s="117" t="s">
        <v>482</v>
      </c>
      <c r="AQ8" s="117" t="s">
        <v>72</v>
      </c>
      <c r="AR8" s="117" t="s">
        <v>614</v>
      </c>
      <c r="AS8" s="117" t="s">
        <v>609</v>
      </c>
      <c r="AT8" s="117" t="s">
        <v>613</v>
      </c>
      <c r="AU8" s="117">
        <v>67960</v>
      </c>
      <c r="AV8" s="117" t="s">
        <v>482</v>
      </c>
      <c r="AW8" s="25"/>
      <c r="AZ8" s="23" t="s">
        <v>395</v>
      </c>
      <c r="BA8" s="23" t="s">
        <v>396</v>
      </c>
      <c r="BB8" s="23" t="s">
        <v>397</v>
      </c>
      <c r="BC8" s="23" t="s">
        <v>398</v>
      </c>
      <c r="BD8" s="23" t="s">
        <v>399</v>
      </c>
      <c r="BE8" s="33">
        <v>75012</v>
      </c>
      <c r="BF8" s="23" t="s">
        <v>261</v>
      </c>
      <c r="BG8" s="23" t="s">
        <v>400</v>
      </c>
    </row>
    <row r="9" spans="1:60">
      <c r="C9" s="27" t="s">
        <v>93</v>
      </c>
      <c r="D9" s="26"/>
      <c r="E9" s="26"/>
      <c r="F9" s="27"/>
      <c r="G9" s="27"/>
      <c r="H9" s="27"/>
      <c r="I9" s="23" t="s">
        <v>582</v>
      </c>
      <c r="J9" s="113">
        <v>6693.09</v>
      </c>
      <c r="K9" s="113">
        <v>123.57</v>
      </c>
      <c r="O9" s="23" t="s">
        <v>550</v>
      </c>
      <c r="P9" s="46">
        <v>0</v>
      </c>
      <c r="Q9" s="113">
        <f>Q5*2</f>
        <v>247.14</v>
      </c>
      <c r="AC9" s="114" t="s">
        <v>62</v>
      </c>
      <c r="AD9" s="114" t="s">
        <v>72</v>
      </c>
      <c r="AE9" s="114" t="s">
        <v>604</v>
      </c>
      <c r="AF9" s="114" t="s">
        <v>57</v>
      </c>
      <c r="AG9" s="115">
        <v>484470252</v>
      </c>
      <c r="AH9" s="116">
        <v>763419001</v>
      </c>
      <c r="AI9" s="114"/>
      <c r="AJ9" s="117" t="s">
        <v>51</v>
      </c>
      <c r="AK9" s="117" t="s">
        <v>82</v>
      </c>
      <c r="AL9" s="118" t="s">
        <v>85</v>
      </c>
      <c r="AM9" s="118" t="s">
        <v>480</v>
      </c>
      <c r="AN9" s="117" t="s">
        <v>90</v>
      </c>
      <c r="AO9" s="117">
        <v>27100</v>
      </c>
      <c r="AP9" s="117" t="s">
        <v>91</v>
      </c>
      <c r="AQ9" s="117" t="s">
        <v>476</v>
      </c>
      <c r="AR9" s="117" t="s">
        <v>101</v>
      </c>
      <c r="AS9" s="117" t="s">
        <v>477</v>
      </c>
      <c r="AT9" s="117" t="s">
        <v>90</v>
      </c>
      <c r="AU9" s="117">
        <v>27100</v>
      </c>
      <c r="AV9" s="117" t="s">
        <v>91</v>
      </c>
      <c r="AW9" s="25"/>
      <c r="AZ9" s="23" t="s">
        <v>112</v>
      </c>
      <c r="BA9" s="23" t="s">
        <v>250</v>
      </c>
      <c r="BB9" s="23" t="s">
        <v>239</v>
      </c>
      <c r="BC9" s="23" t="s">
        <v>251</v>
      </c>
      <c r="BD9" s="23" t="s">
        <v>252</v>
      </c>
      <c r="BE9" s="33">
        <v>57140</v>
      </c>
      <c r="BF9" s="23" t="s">
        <v>253</v>
      </c>
      <c r="BG9" s="23" t="s">
        <v>160</v>
      </c>
    </row>
    <row r="10" spans="1:60">
      <c r="C10" s="27" t="s">
        <v>388</v>
      </c>
      <c r="D10" s="26"/>
      <c r="E10" s="26"/>
      <c r="F10" s="27"/>
      <c r="G10" s="27"/>
      <c r="H10" s="27"/>
      <c r="I10" s="23" t="s">
        <v>583</v>
      </c>
      <c r="J10" s="113">
        <v>6693.09</v>
      </c>
      <c r="K10" s="113">
        <v>123.57</v>
      </c>
      <c r="O10" s="23" t="s">
        <v>551</v>
      </c>
      <c r="P10" s="46">
        <v>0</v>
      </c>
      <c r="Q10" s="113">
        <f>Q6*2</f>
        <v>350.1</v>
      </c>
      <c r="AC10" s="114" t="s">
        <v>615</v>
      </c>
      <c r="AD10" s="114" t="s">
        <v>72</v>
      </c>
      <c r="AE10" s="114" t="s">
        <v>604</v>
      </c>
      <c r="AF10" s="114" t="s">
        <v>392</v>
      </c>
      <c r="AG10" s="115">
        <v>665898999</v>
      </c>
      <c r="AH10" s="116">
        <v>665898999</v>
      </c>
      <c r="AI10" s="114"/>
      <c r="AJ10" s="117" t="s">
        <v>53</v>
      </c>
      <c r="AK10" s="117" t="s">
        <v>53</v>
      </c>
      <c r="AL10" s="118" t="s">
        <v>85</v>
      </c>
      <c r="AM10" s="118" t="s">
        <v>483</v>
      </c>
      <c r="AN10" s="117" t="s">
        <v>90</v>
      </c>
      <c r="AO10" s="117">
        <v>27100</v>
      </c>
      <c r="AP10" s="117" t="s">
        <v>91</v>
      </c>
      <c r="AQ10" s="117" t="s">
        <v>476</v>
      </c>
      <c r="AR10" s="117" t="s">
        <v>101</v>
      </c>
      <c r="AS10" s="117" t="s">
        <v>477</v>
      </c>
      <c r="AT10" s="117" t="s">
        <v>90</v>
      </c>
      <c r="AU10" s="117">
        <v>27100</v>
      </c>
      <c r="AV10" s="117" t="s">
        <v>91</v>
      </c>
      <c r="AX10" s="25"/>
      <c r="AZ10" s="23" t="s">
        <v>113</v>
      </c>
      <c r="BA10" s="23" t="s">
        <v>205</v>
      </c>
      <c r="BB10" s="23" t="s">
        <v>239</v>
      </c>
      <c r="BC10" s="23" t="s">
        <v>254</v>
      </c>
      <c r="BD10" s="23" t="s">
        <v>255</v>
      </c>
      <c r="BE10" s="33">
        <v>25530</v>
      </c>
      <c r="BF10" s="23" t="s">
        <v>256</v>
      </c>
      <c r="BG10" s="23" t="s">
        <v>256</v>
      </c>
      <c r="BH10" s="23" t="s">
        <v>161</v>
      </c>
    </row>
    <row r="11" spans="1:60">
      <c r="C11" s="27" t="s">
        <v>389</v>
      </c>
      <c r="D11" s="26"/>
      <c r="E11" s="26"/>
      <c r="F11" s="27"/>
      <c r="G11" s="27"/>
      <c r="H11" s="27"/>
      <c r="I11" s="23" t="s">
        <v>584</v>
      </c>
      <c r="J11" s="113">
        <v>6693.09</v>
      </c>
      <c r="K11" s="113">
        <v>123.57</v>
      </c>
      <c r="P11" s="46"/>
      <c r="Q11" s="46"/>
      <c r="AC11" s="114" t="s">
        <v>59</v>
      </c>
      <c r="AD11" s="114" t="s">
        <v>72</v>
      </c>
      <c r="AE11" s="114" t="s">
        <v>604</v>
      </c>
      <c r="AF11" s="114" t="s">
        <v>616</v>
      </c>
      <c r="AG11" s="115"/>
      <c r="AH11" s="116">
        <v>665845451</v>
      </c>
      <c r="AI11" s="114"/>
      <c r="AJ11" s="117" t="s">
        <v>606</v>
      </c>
      <c r="AK11" s="117" t="s">
        <v>559</v>
      </c>
      <c r="AL11" s="118" t="s">
        <v>85</v>
      </c>
      <c r="AM11" s="118" t="s">
        <v>561</v>
      </c>
      <c r="AN11" s="117" t="s">
        <v>607</v>
      </c>
      <c r="AO11" s="117">
        <v>51500</v>
      </c>
      <c r="AP11" s="117" t="s">
        <v>562</v>
      </c>
      <c r="AQ11" s="117" t="s">
        <v>72</v>
      </c>
      <c r="AR11" s="117" t="s">
        <v>608</v>
      </c>
      <c r="AS11" s="117" t="s">
        <v>609</v>
      </c>
      <c r="AT11" s="117" t="s">
        <v>607</v>
      </c>
      <c r="AU11" s="117">
        <v>51500</v>
      </c>
      <c r="AV11" s="117" t="s">
        <v>562</v>
      </c>
      <c r="AW11" s="25"/>
      <c r="AZ11" s="23" t="s">
        <v>114</v>
      </c>
      <c r="BA11" s="23" t="s">
        <v>258</v>
      </c>
      <c r="BB11" s="23" t="s">
        <v>263</v>
      </c>
      <c r="BC11" s="23" t="s">
        <v>259</v>
      </c>
      <c r="BD11" s="23" t="s">
        <v>260</v>
      </c>
      <c r="BE11" s="33">
        <v>75116</v>
      </c>
      <c r="BF11" s="23" t="s">
        <v>261</v>
      </c>
      <c r="BG11" s="23" t="s">
        <v>162</v>
      </c>
    </row>
    <row r="12" spans="1:60">
      <c r="C12" s="27" t="s">
        <v>95</v>
      </c>
      <c r="D12" s="26"/>
      <c r="E12" s="26"/>
      <c r="F12" s="27"/>
      <c r="G12" s="27"/>
      <c r="H12" s="27"/>
      <c r="P12" s="46"/>
      <c r="Q12" s="46"/>
      <c r="AC12" s="114" t="s">
        <v>617</v>
      </c>
      <c r="AD12" s="114" t="s">
        <v>72</v>
      </c>
      <c r="AE12" s="114" t="s">
        <v>604</v>
      </c>
      <c r="AF12" s="114" t="s">
        <v>394</v>
      </c>
      <c r="AG12" s="115">
        <v>531710763</v>
      </c>
      <c r="AH12" s="116">
        <v>664740469</v>
      </c>
      <c r="AI12" s="114"/>
      <c r="AJ12" s="117" t="s">
        <v>47</v>
      </c>
      <c r="AK12" s="117" t="s">
        <v>79</v>
      </c>
      <c r="AL12" s="118" t="s">
        <v>85</v>
      </c>
      <c r="AM12" s="118" t="s">
        <v>472</v>
      </c>
      <c r="AN12" s="117" t="s">
        <v>94</v>
      </c>
      <c r="AO12" s="117">
        <v>12000</v>
      </c>
      <c r="AP12" s="117" t="s">
        <v>92</v>
      </c>
      <c r="AQ12" s="117" t="s">
        <v>77</v>
      </c>
      <c r="AR12" s="117" t="s">
        <v>101</v>
      </c>
      <c r="AS12" s="117" t="s">
        <v>471</v>
      </c>
      <c r="AT12" s="117" t="s">
        <v>90</v>
      </c>
      <c r="AU12" s="117">
        <v>27100</v>
      </c>
      <c r="AV12" s="117" t="s">
        <v>91</v>
      </c>
      <c r="AW12" s="25"/>
      <c r="AZ12" s="23" t="s">
        <v>115</v>
      </c>
      <c r="BA12" s="23" t="s">
        <v>262</v>
      </c>
      <c r="BB12" s="23" t="s">
        <v>263</v>
      </c>
      <c r="BC12" s="23" t="s">
        <v>264</v>
      </c>
      <c r="BD12" s="23" t="s">
        <v>265</v>
      </c>
      <c r="BE12" s="33">
        <v>35220</v>
      </c>
      <c r="BF12" s="23" t="s">
        <v>266</v>
      </c>
      <c r="BG12" s="23" t="s">
        <v>163</v>
      </c>
    </row>
    <row r="13" spans="1:60">
      <c r="C13" s="27" t="s">
        <v>390</v>
      </c>
      <c r="D13" s="26"/>
      <c r="E13" s="26"/>
      <c r="F13" s="27"/>
      <c r="G13" s="27"/>
      <c r="H13" s="27"/>
      <c r="P13" s="46"/>
      <c r="Q13" s="46"/>
      <c r="AC13" s="114" t="s">
        <v>618</v>
      </c>
      <c r="AD13" s="114" t="s">
        <v>72</v>
      </c>
      <c r="AE13" s="114" t="s">
        <v>604</v>
      </c>
      <c r="AF13" s="114" t="s">
        <v>619</v>
      </c>
      <c r="AG13" s="116" t="s">
        <v>620</v>
      </c>
      <c r="AH13" s="116">
        <v>664740469</v>
      </c>
      <c r="AI13" s="114"/>
      <c r="AJ13" s="117" t="s">
        <v>621</v>
      </c>
      <c r="AK13" s="122" t="s">
        <v>622</v>
      </c>
      <c r="AL13" s="118" t="s">
        <v>85</v>
      </c>
      <c r="AM13" s="118" t="s">
        <v>623</v>
      </c>
      <c r="AN13" s="117" t="s">
        <v>624</v>
      </c>
      <c r="AO13" s="117">
        <v>11000</v>
      </c>
      <c r="AP13" s="117" t="s">
        <v>585</v>
      </c>
      <c r="AQ13" s="117" t="s">
        <v>476</v>
      </c>
      <c r="AR13" s="117" t="s">
        <v>101</v>
      </c>
      <c r="AS13" s="117" t="s">
        <v>477</v>
      </c>
      <c r="AT13" s="117" t="s">
        <v>90</v>
      </c>
      <c r="AU13" s="117">
        <v>27100</v>
      </c>
      <c r="AV13" s="117" t="s">
        <v>91</v>
      </c>
      <c r="AW13" s="25"/>
      <c r="AZ13" s="23" t="s">
        <v>401</v>
      </c>
      <c r="BA13" s="23" t="s">
        <v>402</v>
      </c>
      <c r="BB13" s="23" t="s">
        <v>403</v>
      </c>
      <c r="BC13" s="23" t="s">
        <v>404</v>
      </c>
      <c r="BD13" s="23" t="s">
        <v>405</v>
      </c>
      <c r="BE13" s="33">
        <v>67720</v>
      </c>
      <c r="BF13" s="23" t="s">
        <v>406</v>
      </c>
      <c r="BG13" s="23" t="s">
        <v>407</v>
      </c>
    </row>
    <row r="14" spans="1:60">
      <c r="C14" s="23" t="s">
        <v>460</v>
      </c>
      <c r="P14" s="46"/>
      <c r="Q14" s="46"/>
      <c r="AC14" s="114" t="s">
        <v>600</v>
      </c>
      <c r="AD14" s="114" t="s">
        <v>72</v>
      </c>
      <c r="AE14" s="114" t="s">
        <v>604</v>
      </c>
      <c r="AF14" s="114" t="s">
        <v>601</v>
      </c>
      <c r="AG14" s="115">
        <v>970020761</v>
      </c>
      <c r="AH14" s="116" t="s">
        <v>602</v>
      </c>
      <c r="AI14" s="114"/>
      <c r="AJ14" s="117" t="s">
        <v>46</v>
      </c>
      <c r="AK14" s="117" t="s">
        <v>78</v>
      </c>
      <c r="AL14" s="118" t="s">
        <v>85</v>
      </c>
      <c r="AM14" s="118" t="s">
        <v>469</v>
      </c>
      <c r="AN14" s="117" t="s">
        <v>470</v>
      </c>
      <c r="AO14" s="117">
        <v>25000</v>
      </c>
      <c r="AP14" s="117" t="s">
        <v>93</v>
      </c>
      <c r="AQ14" s="117" t="s">
        <v>77</v>
      </c>
      <c r="AR14" s="117" t="s">
        <v>101</v>
      </c>
      <c r="AS14" s="117" t="s">
        <v>471</v>
      </c>
      <c r="AT14" s="117" t="s">
        <v>90</v>
      </c>
      <c r="AU14" s="117">
        <v>27100</v>
      </c>
      <c r="AV14" s="117" t="s">
        <v>91</v>
      </c>
      <c r="AW14" s="25"/>
      <c r="AZ14" s="23" t="s">
        <v>116</v>
      </c>
      <c r="BA14" s="23" t="s">
        <v>206</v>
      </c>
      <c r="BB14" s="23" t="s">
        <v>101</v>
      </c>
      <c r="BC14" s="23" t="s">
        <v>267</v>
      </c>
      <c r="BD14" s="23" t="s">
        <v>268</v>
      </c>
      <c r="BE14" s="33">
        <v>93460</v>
      </c>
      <c r="BF14" s="23" t="s">
        <v>269</v>
      </c>
      <c r="BG14" s="23" t="s">
        <v>164</v>
      </c>
    </row>
    <row r="15" spans="1:60">
      <c r="C15" s="23" t="s">
        <v>461</v>
      </c>
      <c r="P15" s="46"/>
      <c r="Q15" s="46"/>
      <c r="AC15" s="114" t="s">
        <v>625</v>
      </c>
      <c r="AD15" s="114" t="s">
        <v>72</v>
      </c>
      <c r="AE15" s="114" t="s">
        <v>604</v>
      </c>
      <c r="AF15" s="114" t="s">
        <v>626</v>
      </c>
      <c r="AG15" s="115"/>
      <c r="AH15" s="121" t="s">
        <v>627</v>
      </c>
      <c r="AI15" s="114"/>
      <c r="AJ15" s="117" t="s">
        <v>560</v>
      </c>
      <c r="AK15" s="117" t="s">
        <v>560</v>
      </c>
      <c r="AL15" s="118" t="s">
        <v>85</v>
      </c>
      <c r="AM15" s="118" t="s">
        <v>628</v>
      </c>
      <c r="AN15" s="117" t="s">
        <v>629</v>
      </c>
      <c r="AO15" s="117">
        <v>66100</v>
      </c>
      <c r="AP15" s="117" t="s">
        <v>598</v>
      </c>
      <c r="AQ15" s="117" t="s">
        <v>476</v>
      </c>
      <c r="AR15" s="117" t="s">
        <v>101</v>
      </c>
      <c r="AS15" s="117" t="s">
        <v>477</v>
      </c>
      <c r="AT15" s="117" t="s">
        <v>90</v>
      </c>
      <c r="AU15" s="117">
        <v>27100</v>
      </c>
      <c r="AV15" s="117" t="s">
        <v>91</v>
      </c>
      <c r="AZ15" s="23" t="s">
        <v>408</v>
      </c>
      <c r="BA15" s="23" t="s">
        <v>409</v>
      </c>
      <c r="BB15" s="23" t="s">
        <v>263</v>
      </c>
      <c r="BC15" s="23" t="s">
        <v>410</v>
      </c>
      <c r="BD15" s="23" t="s">
        <v>411</v>
      </c>
      <c r="BE15" s="33">
        <v>93100</v>
      </c>
      <c r="BF15" s="23" t="s">
        <v>412</v>
      </c>
      <c r="BG15" s="23" t="s">
        <v>413</v>
      </c>
    </row>
    <row r="16" spans="1:60">
      <c r="C16" s="23" t="s">
        <v>462</v>
      </c>
      <c r="AC16" s="114" t="s">
        <v>630</v>
      </c>
      <c r="AD16" s="114" t="s">
        <v>72</v>
      </c>
      <c r="AE16" s="114" t="s">
        <v>603</v>
      </c>
      <c r="AF16" s="114" t="s">
        <v>631</v>
      </c>
      <c r="AG16" s="115"/>
      <c r="AH16" s="116" t="s">
        <v>632</v>
      </c>
      <c r="AI16" s="114"/>
      <c r="AJ16" s="117" t="s">
        <v>50</v>
      </c>
      <c r="AK16" s="117" t="s">
        <v>50</v>
      </c>
      <c r="AL16" s="118" t="s">
        <v>85</v>
      </c>
      <c r="AM16" s="118" t="s">
        <v>479</v>
      </c>
      <c r="AN16" s="117" t="s">
        <v>90</v>
      </c>
      <c r="AO16" s="117">
        <v>27100</v>
      </c>
      <c r="AP16" s="117" t="s">
        <v>91</v>
      </c>
      <c r="AQ16" s="117" t="s">
        <v>476</v>
      </c>
      <c r="AR16" s="117" t="s">
        <v>101</v>
      </c>
      <c r="AS16" s="117" t="s">
        <v>477</v>
      </c>
      <c r="AT16" s="117" t="s">
        <v>90</v>
      </c>
      <c r="AU16" s="117">
        <v>27100</v>
      </c>
      <c r="AV16" s="117" t="s">
        <v>91</v>
      </c>
      <c r="AZ16" s="23" t="s">
        <v>414</v>
      </c>
      <c r="BA16" s="23" t="s">
        <v>415</v>
      </c>
      <c r="BB16" s="23" t="s">
        <v>101</v>
      </c>
      <c r="BC16" s="23" t="s">
        <v>416</v>
      </c>
      <c r="BD16" s="23" t="s">
        <v>417</v>
      </c>
      <c r="BE16" s="33">
        <v>92250</v>
      </c>
      <c r="BF16" s="23" t="s">
        <v>418</v>
      </c>
      <c r="BG16" s="23" t="s">
        <v>419</v>
      </c>
    </row>
    <row r="17" spans="3:77">
      <c r="C17" s="23" t="s">
        <v>463</v>
      </c>
      <c r="AC17" s="114" t="s">
        <v>637</v>
      </c>
      <c r="AD17" s="114" t="s">
        <v>72</v>
      </c>
      <c r="AE17" s="114" t="s">
        <v>604</v>
      </c>
      <c r="AF17" s="114" t="s">
        <v>638</v>
      </c>
      <c r="AG17" s="114"/>
      <c r="AH17" s="116" t="s">
        <v>639</v>
      </c>
      <c r="AI17" s="114"/>
      <c r="AJ17" s="117" t="s">
        <v>640</v>
      </c>
      <c r="AK17" s="117" t="s">
        <v>640</v>
      </c>
      <c r="AL17" s="118" t="s">
        <v>85</v>
      </c>
      <c r="AM17" s="118" t="s">
        <v>641</v>
      </c>
      <c r="AN17" s="117" t="s">
        <v>642</v>
      </c>
      <c r="AO17" s="117">
        <v>31100</v>
      </c>
      <c r="AP17" s="117" t="s">
        <v>284</v>
      </c>
      <c r="AQ17" s="117" t="s">
        <v>72</v>
      </c>
      <c r="AR17" s="117" t="s">
        <v>643</v>
      </c>
      <c r="AS17" s="118" t="s">
        <v>641</v>
      </c>
      <c r="AT17" s="117" t="s">
        <v>642</v>
      </c>
      <c r="AU17" s="117">
        <v>31100</v>
      </c>
      <c r="AV17" s="117" t="s">
        <v>284</v>
      </c>
      <c r="AZ17" s="23" t="s">
        <v>117</v>
      </c>
      <c r="BA17" s="23" t="s">
        <v>207</v>
      </c>
      <c r="BB17" s="23" t="s">
        <v>263</v>
      </c>
      <c r="BC17" s="23" t="s">
        <v>270</v>
      </c>
      <c r="BD17" s="23" t="s">
        <v>271</v>
      </c>
      <c r="BE17" s="33">
        <v>75016</v>
      </c>
      <c r="BF17" s="23" t="s">
        <v>261</v>
      </c>
      <c r="BG17" s="23" t="s">
        <v>165</v>
      </c>
    </row>
    <row r="18" spans="3:77">
      <c r="AC18" s="114" t="s">
        <v>385</v>
      </c>
      <c r="AD18" s="114" t="s">
        <v>72</v>
      </c>
      <c r="AE18" s="114" t="s">
        <v>633</v>
      </c>
      <c r="AF18" s="114" t="s">
        <v>68</v>
      </c>
      <c r="AG18" s="115">
        <v>276463119</v>
      </c>
      <c r="AH18" s="116">
        <v>665471510</v>
      </c>
      <c r="AI18" s="114"/>
      <c r="AJ18" s="114"/>
      <c r="AK18" s="114"/>
      <c r="AL18" s="114"/>
      <c r="AM18" s="114"/>
      <c r="AN18" s="114"/>
      <c r="AO18" s="114"/>
      <c r="AP18" s="114"/>
      <c r="AQ18" s="114"/>
      <c r="AR18" s="114"/>
      <c r="AS18" s="114"/>
      <c r="AT18" s="114"/>
      <c r="AU18" s="114"/>
      <c r="AV18" s="114"/>
      <c r="AZ18" s="23" t="s">
        <v>118</v>
      </c>
      <c r="BA18" s="23" t="s">
        <v>272</v>
      </c>
      <c r="BB18" s="23" t="s">
        <v>101</v>
      </c>
      <c r="BC18" s="23" t="s">
        <v>274</v>
      </c>
      <c r="BD18" s="23" t="s">
        <v>102</v>
      </c>
      <c r="BE18" s="33">
        <v>92088</v>
      </c>
      <c r="BF18" s="23" t="s">
        <v>103</v>
      </c>
      <c r="BG18" s="23" t="s">
        <v>166</v>
      </c>
    </row>
    <row r="19" spans="3:77">
      <c r="AC19" s="114" t="s">
        <v>634</v>
      </c>
      <c r="AD19" s="114" t="s">
        <v>72</v>
      </c>
      <c r="AE19" s="114" t="s">
        <v>633</v>
      </c>
      <c r="AF19" s="114" t="s">
        <v>635</v>
      </c>
      <c r="AG19" s="114"/>
      <c r="AH19" s="123" t="s">
        <v>636</v>
      </c>
      <c r="AI19" s="114"/>
      <c r="AJ19" s="114"/>
      <c r="AK19" s="114"/>
      <c r="AL19" s="114"/>
      <c r="AM19" s="114"/>
      <c r="AN19" s="114"/>
      <c r="AO19" s="114"/>
      <c r="AP19" s="114"/>
      <c r="AQ19" s="114"/>
      <c r="AR19" s="114"/>
      <c r="AS19" s="114"/>
      <c r="AT19" s="114"/>
      <c r="AU19" s="114"/>
      <c r="AV19" s="114"/>
      <c r="AZ19" s="23" t="s">
        <v>119</v>
      </c>
      <c r="BA19" s="23" t="s">
        <v>275</v>
      </c>
      <c r="BB19" s="23" t="s">
        <v>263</v>
      </c>
      <c r="BC19" s="23" t="s">
        <v>276</v>
      </c>
      <c r="BD19" s="23" t="s">
        <v>277</v>
      </c>
      <c r="BE19" s="33">
        <v>76230</v>
      </c>
      <c r="BF19" s="23" t="s">
        <v>278</v>
      </c>
      <c r="BG19" s="23" t="s">
        <v>167</v>
      </c>
    </row>
    <row r="20" spans="3:77">
      <c r="AC20" s="114" t="s">
        <v>654</v>
      </c>
      <c r="AD20" s="114" t="s">
        <v>72</v>
      </c>
      <c r="AE20" s="114" t="s">
        <v>603</v>
      </c>
      <c r="AF20" s="114" t="s">
        <v>655</v>
      </c>
      <c r="AG20" s="115"/>
      <c r="AH20" s="116">
        <v>650180466</v>
      </c>
      <c r="AI20" s="114"/>
      <c r="AJ20" s="117" t="s">
        <v>644</v>
      </c>
      <c r="AK20" s="117" t="s">
        <v>644</v>
      </c>
      <c r="AL20" s="118" t="s">
        <v>85</v>
      </c>
      <c r="AM20" s="118" t="s">
        <v>656</v>
      </c>
      <c r="AN20" s="117" t="s">
        <v>657</v>
      </c>
      <c r="AO20" s="117">
        <v>82000</v>
      </c>
      <c r="AP20" s="117" t="s">
        <v>645</v>
      </c>
      <c r="AQ20" s="117" t="s">
        <v>72</v>
      </c>
      <c r="AR20" s="117" t="s">
        <v>658</v>
      </c>
      <c r="AS20" s="118" t="s">
        <v>656</v>
      </c>
      <c r="AT20" s="117" t="s">
        <v>657</v>
      </c>
      <c r="AU20" s="117">
        <v>82000</v>
      </c>
      <c r="AV20" s="117" t="s">
        <v>645</v>
      </c>
      <c r="AZ20" s="23" t="s">
        <v>426</v>
      </c>
      <c r="BA20" s="23" t="s">
        <v>427</v>
      </c>
      <c r="BB20" s="23" t="s">
        <v>403</v>
      </c>
      <c r="BC20" s="23" t="s">
        <v>428</v>
      </c>
      <c r="BD20" s="23" t="s">
        <v>429</v>
      </c>
      <c r="BE20" s="33">
        <v>54630</v>
      </c>
      <c r="BF20" s="23" t="s">
        <v>430</v>
      </c>
      <c r="BG20" s="23" t="s">
        <v>431</v>
      </c>
    </row>
    <row r="21" spans="3:77">
      <c r="AC21" s="27" t="s">
        <v>666</v>
      </c>
      <c r="AD21" s="114" t="s">
        <v>72</v>
      </c>
      <c r="AE21" s="114" t="s">
        <v>667</v>
      </c>
      <c r="AF21" s="114" t="s">
        <v>668</v>
      </c>
      <c r="AG21" s="116" t="s">
        <v>669</v>
      </c>
      <c r="AH21" s="116" t="s">
        <v>670</v>
      </c>
      <c r="AJ21" s="124" t="s">
        <v>659</v>
      </c>
      <c r="AK21" s="124" t="s">
        <v>659</v>
      </c>
      <c r="AL21" s="118" t="s">
        <v>85</v>
      </c>
      <c r="AQ21" s="117" t="s">
        <v>77</v>
      </c>
      <c r="AR21" s="117" t="s">
        <v>101</v>
      </c>
      <c r="AS21" s="117" t="s">
        <v>471</v>
      </c>
      <c r="AT21" s="117" t="s">
        <v>90</v>
      </c>
      <c r="AU21" s="117">
        <v>27100</v>
      </c>
      <c r="AV21" s="117" t="s">
        <v>91</v>
      </c>
      <c r="AZ21" s="23" t="s">
        <v>420</v>
      </c>
      <c r="BA21" s="23" t="s">
        <v>421</v>
      </c>
      <c r="BB21" s="23" t="s">
        <v>238</v>
      </c>
      <c r="BC21" s="23" t="s">
        <v>422</v>
      </c>
      <c r="BD21" s="23" t="s">
        <v>423</v>
      </c>
      <c r="BE21" s="33">
        <v>67300</v>
      </c>
      <c r="BF21" s="23" t="s">
        <v>424</v>
      </c>
    </row>
    <row r="22" spans="3:77">
      <c r="AC22" s="27"/>
      <c r="AD22" s="114"/>
      <c r="AJ22" s="124" t="s">
        <v>660</v>
      </c>
      <c r="AK22" s="124" t="s">
        <v>660</v>
      </c>
      <c r="AL22" s="118" t="s">
        <v>85</v>
      </c>
      <c r="AQ22" s="117" t="s">
        <v>77</v>
      </c>
      <c r="AR22" s="117" t="s">
        <v>101</v>
      </c>
      <c r="AS22" s="117" t="s">
        <v>471</v>
      </c>
      <c r="AT22" s="117" t="s">
        <v>90</v>
      </c>
      <c r="AU22" s="117">
        <v>27100</v>
      </c>
      <c r="AV22" s="117" t="s">
        <v>91</v>
      </c>
      <c r="AZ22" s="23" t="s">
        <v>495</v>
      </c>
      <c r="BA22" s="23" t="s">
        <v>496</v>
      </c>
      <c r="BB22" s="23" t="s">
        <v>101</v>
      </c>
      <c r="BC22" s="23" t="s">
        <v>497</v>
      </c>
      <c r="BD22" s="23" t="s">
        <v>498</v>
      </c>
      <c r="BE22" s="33">
        <v>75008</v>
      </c>
      <c r="BF22" s="23" t="s">
        <v>261</v>
      </c>
      <c r="BG22" s="23" t="s">
        <v>425</v>
      </c>
    </row>
    <row r="23" spans="3:77">
      <c r="AZ23" s="23" t="s">
        <v>120</v>
      </c>
      <c r="BA23" s="23" t="s">
        <v>273</v>
      </c>
      <c r="BB23" s="23" t="s">
        <v>101</v>
      </c>
      <c r="BC23" s="23" t="s">
        <v>279</v>
      </c>
      <c r="BD23" s="23" t="s">
        <v>280</v>
      </c>
      <c r="BE23" s="33">
        <v>60000</v>
      </c>
      <c r="BF23" s="23" t="s">
        <v>281</v>
      </c>
      <c r="BG23" s="23" t="s">
        <v>168</v>
      </c>
    </row>
    <row r="24" spans="3:77" ht="14.4">
      <c r="AZ24" s="23" t="s">
        <v>488</v>
      </c>
      <c r="BA24" s="23" t="s">
        <v>489</v>
      </c>
      <c r="BB24" s="23" t="s">
        <v>101</v>
      </c>
      <c r="BC24" s="23" t="s">
        <v>490</v>
      </c>
      <c r="BD24" s="23" t="s">
        <v>491</v>
      </c>
      <c r="BE24" s="33">
        <v>37100</v>
      </c>
      <c r="BF24" s="23" t="s">
        <v>492</v>
      </c>
      <c r="BG24" s="298" t="s">
        <v>493</v>
      </c>
      <c r="BH24" s="299"/>
      <c r="BI24" s="299"/>
      <c r="BJ24" s="299"/>
      <c r="BK24" s="299"/>
      <c r="BL24" s="299"/>
      <c r="BM24" s="299"/>
      <c r="BN24" s="299"/>
      <c r="BO24" s="299"/>
      <c r="BP24" s="299"/>
      <c r="BQ24" s="299"/>
      <c r="BR24" s="299"/>
      <c r="BS24" s="299"/>
      <c r="BT24" s="299"/>
      <c r="BU24" s="299"/>
      <c r="BV24" s="299"/>
      <c r="BW24" s="299"/>
    </row>
    <row r="25" spans="3:77" ht="11.4" customHeight="1">
      <c r="C25" s="27"/>
      <c r="D25" s="26"/>
      <c r="E25" s="26"/>
      <c r="AZ25" s="125" t="s">
        <v>661</v>
      </c>
      <c r="BA25" s="125" t="s">
        <v>662</v>
      </c>
      <c r="BB25" s="125" t="s">
        <v>101</v>
      </c>
      <c r="BC25" s="125" t="s">
        <v>663</v>
      </c>
      <c r="BD25" s="125" t="s">
        <v>664</v>
      </c>
      <c r="BE25" s="126">
        <v>75008</v>
      </c>
      <c r="BF25" s="125" t="s">
        <v>261</v>
      </c>
      <c r="BG25" s="127" t="s">
        <v>665</v>
      </c>
      <c r="BH25" s="128"/>
      <c r="BI25" s="128"/>
      <c r="BJ25" s="128"/>
      <c r="BK25" s="128"/>
      <c r="BL25" s="128"/>
      <c r="BM25" s="128"/>
      <c r="BN25" s="128"/>
      <c r="BO25" s="128"/>
      <c r="BP25" s="128"/>
      <c r="BQ25" s="128"/>
      <c r="BR25" s="128"/>
      <c r="BS25" s="128"/>
      <c r="BT25" s="128"/>
      <c r="BU25" s="128"/>
      <c r="BV25" s="128"/>
      <c r="BW25" s="128"/>
      <c r="BX25" s="27"/>
      <c r="BY25" s="27"/>
    </row>
    <row r="26" spans="3:77">
      <c r="C26" s="27"/>
      <c r="D26" s="26"/>
      <c r="E26" s="26"/>
      <c r="AZ26" s="23" t="s">
        <v>121</v>
      </c>
      <c r="BA26" s="23" t="s">
        <v>208</v>
      </c>
      <c r="BB26" s="23" t="s">
        <v>101</v>
      </c>
      <c r="BC26" s="23" t="s">
        <v>282</v>
      </c>
      <c r="BD26" s="23" t="s">
        <v>283</v>
      </c>
      <c r="BE26" s="33">
        <v>31100</v>
      </c>
      <c r="BF26" s="23" t="s">
        <v>284</v>
      </c>
      <c r="BG26" s="23" t="s">
        <v>169</v>
      </c>
    </row>
    <row r="27" spans="3:77">
      <c r="C27" s="27"/>
      <c r="D27" s="26"/>
      <c r="E27" s="26"/>
      <c r="AZ27" s="23" t="s">
        <v>122</v>
      </c>
      <c r="BA27" s="23" t="s">
        <v>285</v>
      </c>
      <c r="BB27" s="23" t="s">
        <v>263</v>
      </c>
      <c r="BC27" s="23" t="s">
        <v>286</v>
      </c>
      <c r="BD27" s="23" t="s">
        <v>287</v>
      </c>
      <c r="BE27" s="33">
        <v>76800</v>
      </c>
      <c r="BF27" s="23" t="s">
        <v>288</v>
      </c>
      <c r="BG27" s="23" t="s">
        <v>170</v>
      </c>
    </row>
    <row r="28" spans="3:77">
      <c r="AZ28" s="23" t="s">
        <v>124</v>
      </c>
      <c r="BA28" s="23" t="s">
        <v>210</v>
      </c>
      <c r="BB28" s="23" t="s">
        <v>239</v>
      </c>
      <c r="BC28" s="23" t="s">
        <v>292</v>
      </c>
      <c r="BD28" s="23" t="s">
        <v>293</v>
      </c>
      <c r="BE28" s="33">
        <v>25000</v>
      </c>
      <c r="BF28" s="23" t="s">
        <v>93</v>
      </c>
      <c r="BG28" s="23" t="s">
        <v>172</v>
      </c>
    </row>
    <row r="29" spans="3:77">
      <c r="AZ29" s="23" t="s">
        <v>123</v>
      </c>
      <c r="BA29" s="23" t="s">
        <v>209</v>
      </c>
      <c r="BB29" s="23" t="s">
        <v>239</v>
      </c>
      <c r="BC29" s="23" t="s">
        <v>289</v>
      </c>
      <c r="BD29" s="23" t="s">
        <v>290</v>
      </c>
      <c r="BE29" s="33">
        <v>93200</v>
      </c>
      <c r="BF29" s="23" t="s">
        <v>291</v>
      </c>
      <c r="BG29" s="23" t="s">
        <v>171</v>
      </c>
    </row>
    <row r="30" spans="3:77">
      <c r="AZ30" s="23" t="s">
        <v>125</v>
      </c>
      <c r="BA30" s="23" t="s">
        <v>211</v>
      </c>
      <c r="BB30" s="23" t="s">
        <v>101</v>
      </c>
      <c r="BC30" s="23" t="s">
        <v>294</v>
      </c>
      <c r="BD30" s="23" t="s">
        <v>295</v>
      </c>
      <c r="BE30" s="33">
        <v>13016</v>
      </c>
      <c r="BF30" s="23" t="s">
        <v>296</v>
      </c>
      <c r="BG30" s="23" t="s">
        <v>173</v>
      </c>
    </row>
    <row r="31" spans="3:77">
      <c r="AZ31" s="23" t="s">
        <v>126</v>
      </c>
      <c r="BA31" s="23" t="s">
        <v>212</v>
      </c>
      <c r="BB31" s="23" t="s">
        <v>263</v>
      </c>
      <c r="BC31" s="23" t="s">
        <v>297</v>
      </c>
      <c r="BD31" s="23" t="s">
        <v>298</v>
      </c>
      <c r="BE31" s="33">
        <v>92110</v>
      </c>
      <c r="BF31" s="23" t="s">
        <v>299</v>
      </c>
      <c r="BG31" s="23" t="s">
        <v>174</v>
      </c>
    </row>
    <row r="32" spans="3:77">
      <c r="AZ32" s="23" t="s">
        <v>127</v>
      </c>
      <c r="BA32" s="23" t="s">
        <v>213</v>
      </c>
      <c r="BB32" s="23" t="s">
        <v>263</v>
      </c>
      <c r="BC32" s="23" t="s">
        <v>301</v>
      </c>
      <c r="BD32" s="23" t="s">
        <v>302</v>
      </c>
      <c r="BE32" s="33">
        <v>1630</v>
      </c>
      <c r="BF32" s="23" t="s">
        <v>303</v>
      </c>
      <c r="BG32" s="23" t="s">
        <v>175</v>
      </c>
    </row>
    <row r="33" spans="52:59">
      <c r="AZ33" s="23" t="s">
        <v>128</v>
      </c>
      <c r="BA33" s="23" t="s">
        <v>214</v>
      </c>
      <c r="BB33" s="23" t="s">
        <v>101</v>
      </c>
      <c r="BC33" s="23" t="s">
        <v>304</v>
      </c>
      <c r="BD33" s="23" t="s">
        <v>305</v>
      </c>
      <c r="BE33" s="33">
        <v>69100</v>
      </c>
      <c r="BF33" s="23" t="s">
        <v>306</v>
      </c>
      <c r="BG33" s="23" t="s">
        <v>176</v>
      </c>
    </row>
    <row r="34" spans="52:59">
      <c r="AZ34" s="23" t="s">
        <v>432</v>
      </c>
      <c r="BA34" s="23" t="s">
        <v>433</v>
      </c>
      <c r="BB34" s="23" t="s">
        <v>101</v>
      </c>
      <c r="BC34" s="23" t="s">
        <v>434</v>
      </c>
      <c r="BD34" s="23" t="s">
        <v>435</v>
      </c>
      <c r="BE34" s="33">
        <v>75008</v>
      </c>
      <c r="BF34" s="23" t="s">
        <v>261</v>
      </c>
      <c r="BG34" s="23" t="s">
        <v>436</v>
      </c>
    </row>
    <row r="35" spans="52:59">
      <c r="AZ35" s="23" t="s">
        <v>129</v>
      </c>
      <c r="BA35" s="23" t="s">
        <v>307</v>
      </c>
      <c r="BB35" s="23" t="s">
        <v>263</v>
      </c>
      <c r="BC35" s="23" t="s">
        <v>308</v>
      </c>
      <c r="BD35" s="23" t="s">
        <v>309</v>
      </c>
      <c r="BE35" s="33">
        <v>93512</v>
      </c>
      <c r="BF35" s="23" t="s">
        <v>310</v>
      </c>
      <c r="BG35" s="23" t="s">
        <v>177</v>
      </c>
    </row>
    <row r="36" spans="52:59">
      <c r="AZ36" s="23" t="s">
        <v>131</v>
      </c>
      <c r="BA36" s="23" t="s">
        <v>315</v>
      </c>
      <c r="BB36" s="23" t="s">
        <v>263</v>
      </c>
      <c r="BC36" s="23" t="s">
        <v>316</v>
      </c>
      <c r="BD36" s="23" t="s">
        <v>317</v>
      </c>
      <c r="BE36" s="33">
        <v>57000</v>
      </c>
      <c r="BF36" s="23" t="s">
        <v>318</v>
      </c>
      <c r="BG36" s="23" t="s">
        <v>179</v>
      </c>
    </row>
    <row r="37" spans="52:59">
      <c r="AZ37" s="23" t="s">
        <v>130</v>
      </c>
      <c r="BA37" s="23" t="s">
        <v>311</v>
      </c>
      <c r="BB37" s="23" t="s">
        <v>101</v>
      </c>
      <c r="BC37" s="23" t="s">
        <v>312</v>
      </c>
      <c r="BD37" s="23" t="s">
        <v>313</v>
      </c>
      <c r="BE37" s="33">
        <v>92150</v>
      </c>
      <c r="BF37" s="23" t="s">
        <v>314</v>
      </c>
      <c r="BG37" s="23" t="s">
        <v>178</v>
      </c>
    </row>
    <row r="38" spans="52:59">
      <c r="AZ38" s="23" t="s">
        <v>132</v>
      </c>
      <c r="BA38" s="23" t="s">
        <v>215</v>
      </c>
      <c r="BB38" s="23" t="s">
        <v>239</v>
      </c>
      <c r="BC38" s="23" t="s">
        <v>319</v>
      </c>
      <c r="BD38" s="23" t="s">
        <v>320</v>
      </c>
      <c r="BE38" s="33">
        <v>57140</v>
      </c>
      <c r="BF38" s="23" t="s">
        <v>253</v>
      </c>
      <c r="BG38" s="23" t="s">
        <v>180</v>
      </c>
    </row>
    <row r="39" spans="52:59">
      <c r="AZ39" s="23" t="s">
        <v>133</v>
      </c>
      <c r="BA39" s="23" t="s">
        <v>216</v>
      </c>
      <c r="BB39" s="23" t="s">
        <v>101</v>
      </c>
      <c r="BC39" s="23" t="s">
        <v>321</v>
      </c>
      <c r="BD39" s="23" t="s">
        <v>322</v>
      </c>
      <c r="BE39" s="33">
        <v>75008</v>
      </c>
      <c r="BF39" s="23" t="s">
        <v>261</v>
      </c>
      <c r="BG39" s="23" t="s">
        <v>181</v>
      </c>
    </row>
    <row r="40" spans="52:59">
      <c r="AZ40" s="23" t="s">
        <v>135</v>
      </c>
      <c r="BA40" s="23" t="s">
        <v>218</v>
      </c>
      <c r="BB40" s="23" t="s">
        <v>101</v>
      </c>
      <c r="BC40" s="23" t="s">
        <v>326</v>
      </c>
      <c r="BD40" s="23" t="s">
        <v>327</v>
      </c>
      <c r="BE40" s="33">
        <v>3120</v>
      </c>
      <c r="BF40" s="23" t="s">
        <v>328</v>
      </c>
      <c r="BG40" s="23" t="s">
        <v>183</v>
      </c>
    </row>
    <row r="41" spans="52:59">
      <c r="AZ41" s="23" t="s">
        <v>134</v>
      </c>
      <c r="BA41" s="23" t="s">
        <v>217</v>
      </c>
      <c r="BB41" s="23" t="s">
        <v>101</v>
      </c>
      <c r="BC41" s="23" t="s">
        <v>323</v>
      </c>
      <c r="BD41" s="23" t="s">
        <v>324</v>
      </c>
      <c r="BE41" s="33">
        <v>25480</v>
      </c>
      <c r="BF41" s="23" t="s">
        <v>325</v>
      </c>
      <c r="BG41" s="23" t="s">
        <v>182</v>
      </c>
    </row>
    <row r="42" spans="52:59">
      <c r="AZ42" s="23" t="s">
        <v>136</v>
      </c>
      <c r="BA42" s="23" t="s">
        <v>219</v>
      </c>
      <c r="BB42" s="23" t="s">
        <v>239</v>
      </c>
      <c r="BC42" s="23" t="s">
        <v>329</v>
      </c>
      <c r="BD42" s="23" t="s">
        <v>330</v>
      </c>
      <c r="BE42" s="33">
        <v>56000</v>
      </c>
      <c r="BF42" s="23" t="s">
        <v>331</v>
      </c>
      <c r="BG42" s="23" t="s">
        <v>184</v>
      </c>
    </row>
    <row r="43" spans="52:59">
      <c r="AZ43" s="23" t="s">
        <v>437</v>
      </c>
      <c r="BA43" s="23" t="s">
        <v>438</v>
      </c>
      <c r="BB43" s="23" t="s">
        <v>101</v>
      </c>
      <c r="BC43" s="23" t="s">
        <v>439</v>
      </c>
      <c r="BD43" s="23" t="s">
        <v>440</v>
      </c>
      <c r="BE43" s="33">
        <v>34500</v>
      </c>
      <c r="BF43" s="23" t="s">
        <v>441</v>
      </c>
      <c r="BG43" s="23" t="s">
        <v>442</v>
      </c>
    </row>
    <row r="44" spans="52:59">
      <c r="AZ44" s="23" t="s">
        <v>137</v>
      </c>
      <c r="BA44" s="23" t="s">
        <v>220</v>
      </c>
      <c r="BB44" s="23" t="s">
        <v>263</v>
      </c>
      <c r="BC44" s="23" t="s">
        <v>332</v>
      </c>
      <c r="BD44" s="23" t="s">
        <v>333</v>
      </c>
      <c r="BE44" s="33">
        <v>59510</v>
      </c>
      <c r="BF44" s="23" t="s">
        <v>334</v>
      </c>
      <c r="BG44" s="23" t="s">
        <v>185</v>
      </c>
    </row>
    <row r="45" spans="52:59">
      <c r="AZ45" s="23" t="s">
        <v>443</v>
      </c>
      <c r="BA45" s="23" t="s">
        <v>444</v>
      </c>
      <c r="BB45" s="23" t="s">
        <v>101</v>
      </c>
      <c r="BC45" s="23" t="s">
        <v>445</v>
      </c>
      <c r="BD45" s="23" t="s">
        <v>446</v>
      </c>
      <c r="BE45" s="33">
        <v>67690</v>
      </c>
      <c r="BF45" s="23" t="s">
        <v>447</v>
      </c>
      <c r="BG45" s="23" t="s">
        <v>448</v>
      </c>
    </row>
    <row r="46" spans="52:59">
      <c r="AZ46" s="23" t="s">
        <v>138</v>
      </c>
      <c r="BA46" s="23" t="s">
        <v>221</v>
      </c>
      <c r="BB46" s="23" t="s">
        <v>263</v>
      </c>
      <c r="BC46" s="23" t="s">
        <v>335</v>
      </c>
      <c r="BD46" s="23" t="s">
        <v>336</v>
      </c>
      <c r="BE46" s="33">
        <v>25200</v>
      </c>
      <c r="BF46" s="23" t="s">
        <v>337</v>
      </c>
      <c r="BG46" s="23" t="s">
        <v>186</v>
      </c>
    </row>
    <row r="47" spans="52:59">
      <c r="AZ47" s="23" t="s">
        <v>449</v>
      </c>
      <c r="BA47" s="23" t="s">
        <v>450</v>
      </c>
      <c r="BB47" s="23" t="s">
        <v>403</v>
      </c>
      <c r="BC47" s="23" t="s">
        <v>451</v>
      </c>
      <c r="BD47" s="23" t="s">
        <v>452</v>
      </c>
      <c r="BE47" s="33">
        <v>78640</v>
      </c>
      <c r="BF47" s="23" t="s">
        <v>453</v>
      </c>
      <c r="BG47" s="23" t="s">
        <v>454</v>
      </c>
    </row>
    <row r="48" spans="52:59">
      <c r="AZ48" s="23" t="s">
        <v>139</v>
      </c>
      <c r="BA48" s="23" t="s">
        <v>222</v>
      </c>
      <c r="BB48" s="23" t="s">
        <v>338</v>
      </c>
      <c r="BC48" s="23" t="s">
        <v>339</v>
      </c>
      <c r="BD48" s="23" t="s">
        <v>340</v>
      </c>
      <c r="BE48" s="33">
        <v>38330</v>
      </c>
      <c r="BF48" s="23" t="s">
        <v>341</v>
      </c>
      <c r="BG48" s="23" t="s">
        <v>187</v>
      </c>
    </row>
    <row r="49" spans="52:59">
      <c r="AZ49" s="23" t="s">
        <v>140</v>
      </c>
      <c r="BA49" s="23" t="s">
        <v>223</v>
      </c>
      <c r="BB49" s="23" t="s">
        <v>101</v>
      </c>
      <c r="BC49" s="23" t="s">
        <v>342</v>
      </c>
      <c r="BD49" s="23" t="s">
        <v>343</v>
      </c>
      <c r="BE49" s="33">
        <v>50220</v>
      </c>
      <c r="BF49" s="23" t="s">
        <v>344</v>
      </c>
      <c r="BG49" s="23" t="s">
        <v>188</v>
      </c>
    </row>
    <row r="50" spans="52:59">
      <c r="AZ50" s="23" t="s">
        <v>141</v>
      </c>
      <c r="BA50" s="23" t="s">
        <v>224</v>
      </c>
      <c r="BB50" s="23" t="s">
        <v>101</v>
      </c>
      <c r="BC50" s="23" t="s">
        <v>345</v>
      </c>
      <c r="BD50" s="23" t="s">
        <v>346</v>
      </c>
      <c r="BE50" s="33">
        <v>13856</v>
      </c>
      <c r="BF50" s="23" t="s">
        <v>347</v>
      </c>
      <c r="BG50" s="23" t="s">
        <v>189</v>
      </c>
    </row>
    <row r="51" spans="52:59">
      <c r="AZ51" s="23" t="s">
        <v>142</v>
      </c>
      <c r="BA51" s="23" t="s">
        <v>348</v>
      </c>
      <c r="BB51" s="23" t="s">
        <v>239</v>
      </c>
      <c r="BC51" s="23" t="s">
        <v>349</v>
      </c>
      <c r="BD51" s="23" t="s">
        <v>350</v>
      </c>
      <c r="BE51" s="33">
        <v>42320</v>
      </c>
      <c r="BF51" s="23" t="s">
        <v>351</v>
      </c>
      <c r="BG51" s="23" t="s">
        <v>190</v>
      </c>
    </row>
    <row r="52" spans="52:59">
      <c r="AZ52" s="23" t="s">
        <v>143</v>
      </c>
      <c r="BA52" s="23" t="s">
        <v>225</v>
      </c>
      <c r="BB52" s="23" t="s">
        <v>238</v>
      </c>
      <c r="BC52" s="23" t="s">
        <v>352</v>
      </c>
      <c r="BD52" s="23" t="s">
        <v>353</v>
      </c>
      <c r="BE52" s="33">
        <v>76130</v>
      </c>
      <c r="BF52" s="23" t="s">
        <v>354</v>
      </c>
      <c r="BG52" s="23" t="s">
        <v>191</v>
      </c>
    </row>
    <row r="53" spans="52:59">
      <c r="AZ53" s="23" t="s">
        <v>144</v>
      </c>
      <c r="BA53" s="23" t="s">
        <v>226</v>
      </c>
      <c r="BB53" s="23" t="s">
        <v>239</v>
      </c>
      <c r="BC53" s="23" t="s">
        <v>355</v>
      </c>
      <c r="BD53" s="23" t="s">
        <v>356</v>
      </c>
      <c r="BE53" s="33">
        <v>72000</v>
      </c>
      <c r="BF53" s="23" t="s">
        <v>257</v>
      </c>
      <c r="BG53" s="23" t="s">
        <v>192</v>
      </c>
    </row>
    <row r="54" spans="52:59">
      <c r="AZ54" s="23" t="s">
        <v>145</v>
      </c>
      <c r="BA54" s="23" t="s">
        <v>357</v>
      </c>
      <c r="BB54" s="23" t="s">
        <v>101</v>
      </c>
      <c r="BC54" s="23" t="s">
        <v>358</v>
      </c>
      <c r="BD54" s="23" t="s">
        <v>359</v>
      </c>
      <c r="BE54" s="33">
        <v>75010</v>
      </c>
      <c r="BF54" s="23" t="s">
        <v>261</v>
      </c>
      <c r="BG54" s="23" t="s">
        <v>193</v>
      </c>
    </row>
    <row r="55" spans="52:59">
      <c r="AZ55" s="23" t="s">
        <v>146</v>
      </c>
      <c r="BA55" s="23" t="s">
        <v>360</v>
      </c>
      <c r="BB55" s="23" t="s">
        <v>263</v>
      </c>
      <c r="BC55" s="23" t="s">
        <v>361</v>
      </c>
      <c r="BD55" s="23" t="s">
        <v>362</v>
      </c>
      <c r="BE55" s="33">
        <v>75008</v>
      </c>
      <c r="BF55" s="23" t="s">
        <v>261</v>
      </c>
      <c r="BG55" s="23" t="s">
        <v>194</v>
      </c>
    </row>
    <row r="56" spans="52:59">
      <c r="AZ56" s="23" t="s">
        <v>147</v>
      </c>
      <c r="BA56" s="23" t="s">
        <v>227</v>
      </c>
      <c r="BB56" s="23" t="s">
        <v>263</v>
      </c>
      <c r="BC56" s="23" t="s">
        <v>363</v>
      </c>
      <c r="BD56" s="23" t="s">
        <v>364</v>
      </c>
      <c r="BE56" s="33">
        <v>75009</v>
      </c>
      <c r="BF56" s="23" t="s">
        <v>365</v>
      </c>
      <c r="BG56" s="23" t="s">
        <v>195</v>
      </c>
    </row>
    <row r="57" spans="52:59">
      <c r="AZ57" s="23" t="s">
        <v>148</v>
      </c>
      <c r="BA57" s="23" t="s">
        <v>228</v>
      </c>
      <c r="BB57" s="23" t="s">
        <v>101</v>
      </c>
      <c r="BC57" s="23" t="s">
        <v>366</v>
      </c>
      <c r="BD57" s="23" t="s">
        <v>367</v>
      </c>
      <c r="BE57" s="33">
        <v>6560</v>
      </c>
      <c r="BF57" s="23" t="s">
        <v>368</v>
      </c>
      <c r="BG57" s="23" t="s">
        <v>196</v>
      </c>
    </row>
    <row r="58" spans="52:59">
      <c r="AZ58" s="23" t="s">
        <v>149</v>
      </c>
      <c r="BA58" s="23" t="s">
        <v>149</v>
      </c>
      <c r="BB58" s="23" t="s">
        <v>101</v>
      </c>
      <c r="BC58" s="23" t="s">
        <v>369</v>
      </c>
      <c r="BD58" s="23" t="s">
        <v>370</v>
      </c>
      <c r="BE58" s="33">
        <v>92120</v>
      </c>
      <c r="BF58" s="23" t="s">
        <v>371</v>
      </c>
      <c r="BG58" s="23" t="s">
        <v>197</v>
      </c>
    </row>
    <row r="59" spans="52:59">
      <c r="AZ59" s="23" t="s">
        <v>150</v>
      </c>
      <c r="BA59" s="23" t="s">
        <v>229</v>
      </c>
      <c r="BB59" s="23" t="s">
        <v>101</v>
      </c>
      <c r="BC59" s="23" t="s">
        <v>372</v>
      </c>
      <c r="BD59" s="23" t="s">
        <v>374</v>
      </c>
      <c r="BE59" s="33">
        <v>72160</v>
      </c>
      <c r="BF59" s="23" t="s">
        <v>373</v>
      </c>
      <c r="BG59" s="23" t="s">
        <v>198</v>
      </c>
    </row>
    <row r="60" spans="52:59">
      <c r="AZ60" s="23" t="s">
        <v>151</v>
      </c>
      <c r="BA60" s="23" t="s">
        <v>230</v>
      </c>
      <c r="BB60" s="23" t="s">
        <v>101</v>
      </c>
      <c r="BC60" s="23" t="s">
        <v>375</v>
      </c>
      <c r="BD60" s="23" t="s">
        <v>377</v>
      </c>
      <c r="BE60" s="33">
        <v>90000</v>
      </c>
      <c r="BF60" s="23" t="s">
        <v>378</v>
      </c>
      <c r="BG60" s="23" t="s">
        <v>199</v>
      </c>
    </row>
    <row r="61" spans="52:59">
      <c r="AZ61" s="23" t="s">
        <v>152</v>
      </c>
      <c r="BA61" s="23" t="s">
        <v>231</v>
      </c>
      <c r="BB61" s="23" t="s">
        <v>101</v>
      </c>
      <c r="BC61" s="23" t="s">
        <v>380</v>
      </c>
      <c r="BD61" s="23" t="s">
        <v>376</v>
      </c>
      <c r="BE61" s="33">
        <v>83600</v>
      </c>
      <c r="BF61" s="23" t="s">
        <v>379</v>
      </c>
      <c r="BG61" s="23" t="s">
        <v>200</v>
      </c>
    </row>
    <row r="62" spans="52:59">
      <c r="AZ62" s="23" t="s">
        <v>154</v>
      </c>
      <c r="BA62" s="23" t="s">
        <v>300</v>
      </c>
      <c r="BB62" s="23" t="s">
        <v>101</v>
      </c>
      <c r="BC62" s="23" t="s">
        <v>384</v>
      </c>
      <c r="BD62" s="23" t="s">
        <v>90</v>
      </c>
      <c r="BE62" s="33">
        <v>27100</v>
      </c>
      <c r="BF62" s="23" t="s">
        <v>91</v>
      </c>
      <c r="BG62" s="23" t="s">
        <v>202</v>
      </c>
    </row>
    <row r="63" spans="52:59">
      <c r="AZ63" s="23" t="s">
        <v>455</v>
      </c>
      <c r="BA63" s="23" t="s">
        <v>456</v>
      </c>
      <c r="BB63" s="23" t="s">
        <v>101</v>
      </c>
      <c r="BC63" s="23" t="s">
        <v>457</v>
      </c>
      <c r="BD63" s="23" t="s">
        <v>458</v>
      </c>
      <c r="BE63" s="33">
        <v>72100</v>
      </c>
      <c r="BF63" s="23" t="s">
        <v>257</v>
      </c>
      <c r="BG63" s="23" t="s">
        <v>459</v>
      </c>
    </row>
    <row r="64" spans="52:59">
      <c r="AZ64" s="23" t="s">
        <v>153</v>
      </c>
      <c r="BA64" s="23" t="s">
        <v>381</v>
      </c>
      <c r="BB64" s="23" t="s">
        <v>101</v>
      </c>
      <c r="BC64" s="23" t="s">
        <v>382</v>
      </c>
      <c r="BD64" s="23" t="s">
        <v>383</v>
      </c>
      <c r="BE64" s="33">
        <v>75002</v>
      </c>
      <c r="BF64" s="23" t="s">
        <v>261</v>
      </c>
      <c r="BG64" s="23" t="s">
        <v>201</v>
      </c>
    </row>
  </sheetData>
  <mergeCells count="1">
    <mergeCell ref="BG24:BW24"/>
  </mergeCells>
  <hyperlinks>
    <hyperlink ref="AF21" r:id="rId1" xr:uid="{3E3E60D9-B385-4C43-816E-174372540BB9}"/>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74B6456B-E018-4BA7-949E-A627F0D9E5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27</vt:i4>
      </vt:variant>
    </vt:vector>
  </HeadingPairs>
  <TitlesOfParts>
    <vt:vector size="31" baseType="lpstr">
      <vt:lpstr>HEB Loc.tech.NRO</vt:lpstr>
      <vt:lpstr>Adresses</vt:lpstr>
      <vt:lpstr>Technique</vt:lpstr>
      <vt:lpstr>Liste</vt:lpstr>
      <vt:lpstr>Acces</vt:lpstr>
      <vt:lpstr>Alimentation</vt:lpstr>
      <vt:lpstr>Technique!Baie</vt:lpstr>
      <vt:lpstr>Bandeau</vt:lpstr>
      <vt:lpstr>Bandeau48</vt:lpstr>
      <vt:lpstr>BandeauFO</vt:lpstr>
      <vt:lpstr>Cable</vt:lpstr>
      <vt:lpstr>Technique!Collecte</vt:lpstr>
      <vt:lpstr>Contrat</vt:lpstr>
      <vt:lpstr>Duree</vt:lpstr>
      <vt:lpstr>Entite</vt:lpstr>
      <vt:lpstr>FAS</vt:lpstr>
      <vt:lpstr>Fournisseur</vt:lpstr>
      <vt:lpstr>IC</vt:lpstr>
      <vt:lpstr>Inge</vt:lpstr>
      <vt:lpstr>Liste</vt:lpstr>
      <vt:lpstr>Operateur</vt:lpstr>
      <vt:lpstr>POP</vt:lpstr>
      <vt:lpstr>Position</vt:lpstr>
      <vt:lpstr>Taille</vt:lpstr>
      <vt:lpstr>Technique!Transport</vt:lpstr>
      <vt:lpstr>Type</vt:lpstr>
      <vt:lpstr>Voie</vt:lpstr>
      <vt:lpstr>y</vt:lpstr>
      <vt:lpstr>Adresses!Zone_d_impression</vt:lpstr>
      <vt:lpstr>'HEB Loc.tech.NRO'!Zone_d_impression</vt:lpstr>
      <vt:lpstr>Technique!Zone_d_impression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Geoffroy Quevaine</dc:creator>
  <cp:lastModifiedBy>Aurelie Faucon Ambrois</cp:lastModifiedBy>
  <cp:lastPrinted>2018-08-30T15:38:25Z</cp:lastPrinted>
  <dcterms:created xsi:type="dcterms:W3CDTF">2017-06-30T07:45:51Z</dcterms:created>
  <dcterms:modified xsi:type="dcterms:W3CDTF">2020-03-25T09:41:59Z</dcterms:modified>
</cp:coreProperties>
</file>